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\Desktop\ChemiBomb\Ciência\Contrato_FCUP\Aulas_FCUP\LQF_2019_2020\"/>
    </mc:Choice>
  </mc:AlternateContent>
  <xr:revisionPtr revIDLastSave="0" documentId="13_ncr:1_{99C73C8F-2D9C-493C-815E-B4A17B032A7C}" xr6:coauthVersionLast="45" xr6:coauthVersionMax="45" xr10:uidLastSave="{00000000-0000-0000-0000-000000000000}"/>
  <bookViews>
    <workbookView xWindow="-108" yWindow="-108" windowWidth="23256" windowHeight="12576" xr2:uid="{63FBE3B4-18DA-4C9B-9835-0CDF2F48955F}"/>
  </bookViews>
  <sheets>
    <sheet name="Fo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62" i="1" l="1"/>
  <c r="W60" i="1"/>
  <c r="W61" i="1"/>
  <c r="V61" i="1"/>
  <c r="V49" i="1"/>
  <c r="V60" i="1"/>
  <c r="V53" i="1"/>
  <c r="AD61" i="1"/>
  <c r="W52" i="1"/>
  <c r="W53" i="1" s="1"/>
  <c r="V52" i="1"/>
  <c r="V62" i="1" l="1"/>
  <c r="V54" i="1"/>
  <c r="V48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7" i="1"/>
  <c r="V42" i="1" a="1"/>
  <c r="W42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7" i="1"/>
  <c r="W44" i="1" l="1"/>
  <c r="W43" i="1"/>
  <c r="V42" i="1"/>
  <c r="V44" i="1"/>
  <c r="V43" i="1"/>
</calcChain>
</file>

<file path=xl/sharedStrings.xml><?xml version="1.0" encoding="utf-8"?>
<sst xmlns="http://schemas.openxmlformats.org/spreadsheetml/2006/main" count="53" uniqueCount="49">
  <si>
    <t>Liquid-gas equilibrium of Benzene</t>
  </si>
  <si>
    <t>slope</t>
  </si>
  <si>
    <t>e(slope)</t>
  </si>
  <si>
    <t>intercept</t>
  </si>
  <si>
    <t>e(intercept)</t>
  </si>
  <si>
    <t>kPa</t>
  </si>
  <si>
    <r>
      <rPr>
        <i/>
        <sz val="12"/>
        <color theme="1"/>
        <rFont val="Calibri"/>
        <family val="2"/>
        <scheme val="minor"/>
      </rPr>
      <t>p</t>
    </r>
    <r>
      <rPr>
        <sz val="12"/>
        <color theme="1"/>
        <rFont val="Calibri"/>
        <family val="2"/>
        <scheme val="minor"/>
      </rPr>
      <t>*</t>
    </r>
  </si>
  <si>
    <r>
      <rPr>
        <b/>
        <i/>
        <sz val="12"/>
        <color theme="1"/>
        <rFont val="Calibri"/>
        <family val="2"/>
        <scheme val="minor"/>
      </rPr>
      <t>T</t>
    </r>
    <r>
      <rPr>
        <b/>
        <sz val="12"/>
        <color theme="1"/>
        <rFont val="Calibri"/>
        <family val="2"/>
        <scheme val="minor"/>
      </rPr>
      <t xml:space="preserve"> / K </t>
    </r>
  </si>
  <si>
    <r>
      <rPr>
        <b/>
        <i/>
        <sz val="12"/>
        <color theme="1"/>
        <rFont val="Calibri"/>
        <family val="2"/>
        <scheme val="minor"/>
      </rPr>
      <t>p</t>
    </r>
    <r>
      <rPr>
        <b/>
        <sz val="12"/>
        <color theme="1"/>
        <rFont val="Calibri"/>
        <family val="2"/>
        <scheme val="minor"/>
      </rPr>
      <t xml:space="preserve"> / kPa</t>
    </r>
  </si>
  <si>
    <r>
      <t>1/</t>
    </r>
    <r>
      <rPr>
        <b/>
        <i/>
        <sz val="12"/>
        <color theme="1"/>
        <rFont val="Calibri"/>
        <family val="2"/>
        <scheme val="minor"/>
      </rPr>
      <t>T</t>
    </r>
    <r>
      <rPr>
        <b/>
        <sz val="12"/>
        <color theme="1"/>
        <rFont val="Calibri"/>
        <family val="2"/>
        <scheme val="minor"/>
      </rPr>
      <t xml:space="preserve"> / K</t>
    </r>
    <r>
      <rPr>
        <b/>
        <vertAlign val="superscript"/>
        <sz val="12"/>
        <color theme="1"/>
        <rFont val="Calibri"/>
        <family val="2"/>
        <scheme val="minor"/>
      </rPr>
      <t>-1</t>
    </r>
  </si>
  <si>
    <r>
      <t>ln (</t>
    </r>
    <r>
      <rPr>
        <b/>
        <i/>
        <sz val="12"/>
        <color theme="1"/>
        <rFont val="Calibri"/>
        <family val="2"/>
        <scheme val="minor"/>
      </rPr>
      <t>p</t>
    </r>
    <r>
      <rPr>
        <b/>
        <sz val="12"/>
        <color theme="1"/>
        <rFont val="Calibri"/>
        <family val="2"/>
        <scheme val="minor"/>
      </rPr>
      <t>/</t>
    </r>
    <r>
      <rPr>
        <b/>
        <i/>
        <sz val="12"/>
        <color theme="1"/>
        <rFont val="Calibri"/>
        <family val="2"/>
        <scheme val="minor"/>
      </rPr>
      <t>p</t>
    </r>
    <r>
      <rPr>
        <b/>
        <sz val="12"/>
        <color theme="1"/>
        <rFont val="Calibri"/>
        <family val="2"/>
        <scheme val="minor"/>
      </rPr>
      <t>*)</t>
    </r>
  </si>
  <si>
    <r>
      <rPr>
        <b/>
        <sz val="11"/>
        <color theme="1"/>
        <rFont val="Calibri"/>
        <family val="2"/>
        <scheme val="minor"/>
      </rPr>
      <t>Proj.Lin analysis</t>
    </r>
    <r>
      <rPr>
        <sz val="11"/>
        <color theme="1"/>
        <rFont val="Calibri"/>
        <family val="2"/>
        <scheme val="minor"/>
      </rPr>
      <t xml:space="preserve"> (e is the error in the corresponding parameter)</t>
    </r>
  </si>
  <si>
    <t>r2</t>
  </si>
  <si>
    <r>
      <t>&lt;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&gt; / K</t>
    </r>
  </si>
  <si>
    <r>
      <t>&lt;</t>
    </r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&gt; / kPa</t>
    </r>
  </si>
  <si>
    <t>Step 1 - Data analysis (check for outliers and fit the data)</t>
  </si>
  <si>
    <t>[(highest T of interval) + (lowest T of interval)] / 2</t>
  </si>
  <si>
    <r>
      <t xml:space="preserve">calculated by considering </t>
    </r>
    <r>
      <rPr>
        <i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= (1 / &lt;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&gt;)  in the straigth line equation</t>
    </r>
  </si>
  <si>
    <t>s</t>
  </si>
  <si>
    <r>
      <t xml:space="preserve">These values refer to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= &lt;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&gt; = 308,66 K and </t>
    </r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= &lt;</t>
    </r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&gt; = 20,19 kPa</t>
    </r>
  </si>
  <si>
    <r>
      <t>For this smaller temperature interval (</t>
    </r>
    <r>
      <rPr>
        <b/>
        <sz val="12"/>
        <color theme="1"/>
        <rFont val="Calibri"/>
        <family val="2"/>
      </rPr>
      <t>∆</t>
    </r>
    <r>
      <rPr>
        <b/>
        <i/>
        <sz val="12"/>
        <color theme="1"/>
        <rFont val="Calibri"/>
        <family val="2"/>
      </rPr>
      <t>T</t>
    </r>
    <r>
      <rPr>
        <b/>
        <sz val="12"/>
        <color theme="1"/>
        <rFont val="Calibri"/>
        <family val="2"/>
      </rPr>
      <t xml:space="preserve"> = 26 K) we can consider that ∆</t>
    </r>
    <r>
      <rPr>
        <b/>
        <i/>
        <sz val="12"/>
        <color theme="1"/>
        <rFont val="Calibri"/>
        <family val="2"/>
      </rPr>
      <t>H</t>
    </r>
    <r>
      <rPr>
        <b/>
        <sz val="12"/>
        <color theme="1"/>
        <rFont val="Calibri"/>
        <family val="2"/>
      </rPr>
      <t xml:space="preserve">(vap) is independent of </t>
    </r>
    <r>
      <rPr>
        <b/>
        <i/>
        <sz val="12"/>
        <color theme="1"/>
        <rFont val="Calibri"/>
        <family val="2"/>
      </rPr>
      <t>T</t>
    </r>
    <r>
      <rPr>
        <b/>
        <sz val="12"/>
        <color theme="1"/>
        <rFont val="Calibri"/>
        <family val="2"/>
        <scheme val="minor"/>
      </rPr>
      <t xml:space="preserve"> </t>
    </r>
  </si>
  <si>
    <r>
      <rPr>
        <sz val="11"/>
        <color theme="1"/>
        <rFont val="Calibri"/>
        <family val="2"/>
      </rPr>
      <t>∆</t>
    </r>
    <r>
      <rPr>
        <i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(vap)</t>
    </r>
  </si>
  <si>
    <r>
      <rPr>
        <sz val="11"/>
        <color theme="1"/>
        <rFont val="Calibri"/>
        <family val="2"/>
      </rPr>
      <t>∆</t>
    </r>
    <r>
      <rPr>
        <i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(vap)</t>
    </r>
  </si>
  <si>
    <r>
      <rPr>
        <sz val="11"/>
        <color theme="1"/>
        <rFont val="Calibri"/>
        <family val="2"/>
      </rPr>
      <t>∆</t>
    </r>
    <r>
      <rPr>
        <i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(vap)</t>
    </r>
  </si>
  <si>
    <r>
      <t>kJ</t>
    </r>
    <r>
      <rPr>
        <sz val="11"/>
        <color theme="1"/>
        <rFont val="Calibri"/>
        <family val="2"/>
      </rPr>
      <t>∙mol</t>
    </r>
    <r>
      <rPr>
        <vertAlign val="superscript"/>
        <sz val="11"/>
        <color theme="1"/>
        <rFont val="Calibri"/>
        <family val="2"/>
      </rPr>
      <t>‒1</t>
    </r>
  </si>
  <si>
    <t>value</t>
  </si>
  <si>
    <t>error</t>
  </si>
  <si>
    <r>
      <t>J</t>
    </r>
    <r>
      <rPr>
        <sz val="11"/>
        <color theme="1"/>
        <rFont val="Calibri"/>
        <family val="2"/>
      </rPr>
      <t>∙K</t>
    </r>
    <r>
      <rPr>
        <vertAlign val="superscript"/>
        <sz val="11"/>
        <color theme="1"/>
        <rFont val="Calibri"/>
        <family val="2"/>
      </rPr>
      <t>‒1</t>
    </r>
    <r>
      <rPr>
        <sz val="11"/>
        <color theme="1"/>
        <rFont val="Calibri"/>
        <family val="2"/>
      </rPr>
      <t>∙mol</t>
    </r>
    <r>
      <rPr>
        <vertAlign val="superscript"/>
        <sz val="11"/>
        <color theme="1"/>
        <rFont val="Calibri"/>
        <family val="2"/>
      </rPr>
      <t>‒1</t>
    </r>
  </si>
  <si>
    <t>R</t>
  </si>
  <si>
    <r>
      <rPr>
        <sz val="11"/>
        <color theme="1"/>
        <rFont val="Calibri"/>
        <family val="2"/>
      </rPr>
      <t>(∆</t>
    </r>
    <r>
      <rPr>
        <i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(vap) / &lt;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&gt;)</t>
    </r>
  </si>
  <si>
    <r>
      <t>kJ</t>
    </r>
    <r>
      <rPr>
        <b/>
        <sz val="11"/>
        <color theme="1"/>
        <rFont val="Calibri"/>
        <family val="2"/>
      </rPr>
      <t>∙mol</t>
    </r>
    <r>
      <rPr>
        <b/>
        <vertAlign val="superscript"/>
        <sz val="11"/>
        <color theme="1"/>
        <rFont val="Calibri"/>
        <family val="2"/>
      </rPr>
      <t>‒1</t>
    </r>
  </si>
  <si>
    <r>
      <t>J</t>
    </r>
    <r>
      <rPr>
        <b/>
        <sz val="11"/>
        <color theme="1"/>
        <rFont val="Calibri"/>
        <family val="2"/>
      </rPr>
      <t>∙K</t>
    </r>
    <r>
      <rPr>
        <b/>
        <vertAlign val="superscript"/>
        <sz val="11"/>
        <color theme="1"/>
        <rFont val="Calibri"/>
        <family val="2"/>
      </rPr>
      <t>‒1</t>
    </r>
    <r>
      <rPr>
        <b/>
        <sz val="11"/>
        <color theme="1"/>
        <rFont val="Calibri"/>
        <family val="2"/>
      </rPr>
      <t>∙mol</t>
    </r>
    <r>
      <rPr>
        <b/>
        <vertAlign val="superscript"/>
        <sz val="11"/>
        <color theme="1"/>
        <rFont val="Calibri"/>
        <family val="2"/>
      </rPr>
      <t>‒1</t>
    </r>
  </si>
  <si>
    <r>
      <rPr>
        <b/>
        <sz val="11"/>
        <color theme="1"/>
        <rFont val="Calibri"/>
        <family val="2"/>
      </rPr>
      <t>∆</t>
    </r>
    <r>
      <rPr>
        <b/>
        <i/>
        <sz val="11"/>
        <color theme="1"/>
        <rFont val="Calibri"/>
        <family val="2"/>
        <scheme val="minor"/>
      </rPr>
      <t>H</t>
    </r>
    <r>
      <rPr>
        <b/>
        <vertAlign val="superscript"/>
        <sz val="11"/>
        <color theme="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>(vap)</t>
    </r>
  </si>
  <si>
    <r>
      <rPr>
        <b/>
        <sz val="11"/>
        <color theme="1"/>
        <rFont val="Calibri"/>
        <family val="2"/>
      </rPr>
      <t>∆</t>
    </r>
    <r>
      <rPr>
        <b/>
        <i/>
        <sz val="11"/>
        <color theme="1"/>
        <rFont val="Calibri"/>
        <family val="2"/>
        <scheme val="minor"/>
      </rPr>
      <t>S</t>
    </r>
    <r>
      <rPr>
        <b/>
        <vertAlign val="superscript"/>
        <sz val="11"/>
        <color theme="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>(vap)</t>
    </r>
  </si>
  <si>
    <r>
      <rPr>
        <b/>
        <sz val="11"/>
        <color theme="1"/>
        <rFont val="Calibri"/>
        <family val="2"/>
      </rPr>
      <t>∆</t>
    </r>
    <r>
      <rPr>
        <b/>
        <i/>
        <sz val="11"/>
        <color theme="1"/>
        <rFont val="Calibri"/>
        <family val="2"/>
        <scheme val="minor"/>
      </rPr>
      <t>G</t>
    </r>
    <r>
      <rPr>
        <b/>
        <vertAlign val="superscript"/>
        <sz val="11"/>
        <color theme="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>(vap)</t>
    </r>
  </si>
  <si>
    <r>
      <t xml:space="preserve">(all </t>
    </r>
    <r>
      <rPr>
        <i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and </t>
    </r>
    <r>
      <rPr>
        <i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parameters are reported on a </t>
    </r>
    <r>
      <rPr>
        <i/>
        <sz val="11"/>
        <color theme="1"/>
        <rFont val="Calibri"/>
        <family val="2"/>
        <scheme val="minor"/>
      </rPr>
      <t>per mole</t>
    </r>
    <r>
      <rPr>
        <sz val="11"/>
        <color theme="1"/>
        <rFont val="Calibri"/>
        <family val="2"/>
        <scheme val="minor"/>
      </rPr>
      <t xml:space="preserve"> basis)</t>
    </r>
  </si>
  <si>
    <r>
      <rPr>
        <i/>
        <sz val="11"/>
        <color theme="1"/>
        <rFont val="Calibri"/>
        <family val="2"/>
        <scheme val="minor"/>
      </rPr>
      <t>Cp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/ J∙K</t>
    </r>
    <r>
      <rPr>
        <vertAlign val="superscript"/>
        <sz val="11"/>
        <color theme="1"/>
        <rFont val="Calibri"/>
        <family val="2"/>
        <scheme val="minor"/>
      </rPr>
      <t>‒1</t>
    </r>
    <r>
      <rPr>
        <sz val="11"/>
        <color theme="1"/>
        <rFont val="Calibri"/>
        <family val="2"/>
        <scheme val="minor"/>
      </rPr>
      <t>∙mol</t>
    </r>
    <r>
      <rPr>
        <vertAlign val="superscript"/>
        <sz val="11"/>
        <color theme="1"/>
        <rFont val="Calibri"/>
        <family val="2"/>
        <scheme val="minor"/>
      </rPr>
      <t>‒1</t>
    </r>
  </si>
  <si>
    <t>liquid</t>
  </si>
  <si>
    <t>gas</t>
  </si>
  <si>
    <r>
      <rPr>
        <sz val="11"/>
        <color theme="1"/>
        <rFont val="Calibri"/>
        <family val="2"/>
      </rPr>
      <t>∆</t>
    </r>
    <r>
      <rPr>
        <i/>
        <sz val="11"/>
        <color theme="1"/>
        <rFont val="Calibri"/>
        <family val="2"/>
        <scheme val="minor"/>
      </rPr>
      <t>C</t>
    </r>
    <r>
      <rPr>
        <i/>
        <vertAlign val="subscript"/>
        <sz val="11"/>
        <color theme="1"/>
        <rFont val="Calibri"/>
        <family val="2"/>
        <scheme val="minor"/>
      </rPr>
      <t>p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(vap)</t>
    </r>
  </si>
  <si>
    <r>
      <t xml:space="preserve">(literature data at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= 298,15 K)</t>
    </r>
  </si>
  <si>
    <r>
      <t xml:space="preserve">(correction with </t>
    </r>
    <r>
      <rPr>
        <i/>
        <sz val="10"/>
        <color theme="1"/>
        <rFont val="Calibri"/>
        <family val="2"/>
        <scheme val="minor"/>
      </rPr>
      <t>T</t>
    </r>
    <r>
      <rPr>
        <sz val="10"/>
        <color theme="1"/>
        <rFont val="Calibri"/>
        <family val="2"/>
        <scheme val="minor"/>
      </rPr>
      <t>)</t>
    </r>
  </si>
  <si>
    <r>
      <t xml:space="preserve">(correction with </t>
    </r>
    <r>
      <rPr>
        <i/>
        <sz val="10"/>
        <color theme="1"/>
        <rFont val="Calibri"/>
        <family val="2"/>
        <scheme val="minor"/>
      </rPr>
      <t>T</t>
    </r>
    <r>
      <rPr>
        <sz val="10"/>
        <color theme="1"/>
        <rFont val="Calibri"/>
        <family val="2"/>
        <scheme val="minor"/>
      </rPr>
      <t xml:space="preserve"> and </t>
    </r>
    <r>
      <rPr>
        <i/>
        <sz val="10"/>
        <color theme="1"/>
        <rFont val="Calibri"/>
        <family val="2"/>
        <scheme val="minor"/>
      </rPr>
      <t>p</t>
    </r>
    <r>
      <rPr>
        <sz val="10"/>
        <color theme="1"/>
        <rFont val="Calibri"/>
        <family val="2"/>
        <scheme val="minor"/>
      </rPr>
      <t>)</t>
    </r>
  </si>
  <si>
    <t>(heat capacity data for benzene)</t>
  </si>
  <si>
    <t>error*</t>
  </si>
  <si>
    <r>
      <t xml:space="preserve">*for the errors in </t>
    </r>
    <r>
      <rPr>
        <sz val="9"/>
        <color theme="1"/>
        <rFont val="Calibri"/>
        <family val="2"/>
      </rPr>
      <t>∆</t>
    </r>
    <r>
      <rPr>
        <i/>
        <sz val="9"/>
        <color theme="1"/>
        <rFont val="Calibri"/>
        <family val="2"/>
        <scheme val="minor"/>
      </rPr>
      <t>H</t>
    </r>
    <r>
      <rPr>
        <sz val="9"/>
        <color theme="1"/>
        <rFont val="Calibri"/>
        <family val="2"/>
        <scheme val="minor"/>
      </rPr>
      <t xml:space="preserve"> and </t>
    </r>
    <r>
      <rPr>
        <sz val="9"/>
        <color theme="1"/>
        <rFont val="Calibri"/>
        <family val="2"/>
      </rPr>
      <t>∆</t>
    </r>
    <r>
      <rPr>
        <i/>
        <sz val="9"/>
        <color theme="1"/>
        <rFont val="Calibri"/>
        <family val="2"/>
        <scheme val="minor"/>
      </rPr>
      <t>S</t>
    </r>
    <r>
      <rPr>
        <sz val="9"/>
        <color theme="1"/>
        <rFont val="Calibri"/>
        <family val="2"/>
        <scheme val="minor"/>
      </rPr>
      <t xml:space="preserve"> the contributions of the </t>
    </r>
    <r>
      <rPr>
        <i/>
        <sz val="9"/>
        <color theme="1"/>
        <rFont val="Calibri"/>
        <family val="2"/>
        <scheme val="minor"/>
      </rPr>
      <t>T</t>
    </r>
    <r>
      <rPr>
        <sz val="9"/>
        <color theme="1"/>
        <rFont val="Calibri"/>
        <family val="2"/>
        <scheme val="minor"/>
      </rPr>
      <t xml:space="preserve"> and </t>
    </r>
    <r>
      <rPr>
        <i/>
        <sz val="9"/>
        <color theme="1"/>
        <rFont val="Calibri"/>
        <family val="2"/>
        <scheme val="minor"/>
      </rPr>
      <t>p</t>
    </r>
    <r>
      <rPr>
        <sz val="9"/>
        <color theme="1"/>
        <rFont val="Calibri"/>
        <family val="2"/>
        <scheme val="minor"/>
      </rPr>
      <t xml:space="preserve"> corrections were neglected</t>
    </r>
  </si>
  <si>
    <t>Hence, we can apply the linear form of the Clausius-Clapeyron equation</t>
  </si>
  <si>
    <t>Step 2 - Calculation of the thermodynamic parameters at the average temperature and pressure of the experiment</t>
  </si>
  <si>
    <r>
      <t>Step 3 - Calculation of the standard (</t>
    </r>
    <r>
      <rPr>
        <b/>
        <i/>
        <sz val="12"/>
        <color theme="1"/>
        <rFont val="Calibri"/>
        <family val="2"/>
        <scheme val="minor"/>
      </rPr>
      <t>p</t>
    </r>
    <r>
      <rPr>
        <b/>
        <sz val="12"/>
        <color theme="1"/>
        <rFont val="Calibri"/>
        <family val="2"/>
        <scheme val="minor"/>
      </rPr>
      <t xml:space="preserve"> = </t>
    </r>
    <r>
      <rPr>
        <b/>
        <i/>
        <sz val="12"/>
        <color theme="1"/>
        <rFont val="Calibri"/>
        <family val="2"/>
        <scheme val="minor"/>
      </rPr>
      <t>p</t>
    </r>
    <r>
      <rPr>
        <b/>
        <vertAlign val="superscript"/>
        <sz val="12"/>
        <color theme="1"/>
        <rFont val="Calibri"/>
        <family val="2"/>
        <scheme val="minor"/>
      </rPr>
      <t>0</t>
    </r>
    <r>
      <rPr>
        <b/>
        <sz val="12"/>
        <color theme="1"/>
        <rFont val="Calibri"/>
        <family val="2"/>
        <scheme val="minor"/>
      </rPr>
      <t xml:space="preserve"> = 10</t>
    </r>
    <r>
      <rPr>
        <b/>
        <vertAlign val="superscript"/>
        <sz val="12"/>
        <color theme="1"/>
        <rFont val="Calibri"/>
        <family val="2"/>
        <scheme val="minor"/>
      </rPr>
      <t>5</t>
    </r>
    <r>
      <rPr>
        <b/>
        <sz val="12"/>
        <color theme="1"/>
        <rFont val="Calibri"/>
        <family val="2"/>
        <scheme val="minor"/>
      </rPr>
      <t xml:space="preserve"> Pa) thermodynamic parameters at </t>
    </r>
    <r>
      <rPr>
        <b/>
        <i/>
        <sz val="12"/>
        <color theme="1"/>
        <rFont val="Calibri"/>
        <family val="2"/>
        <scheme val="minor"/>
      </rPr>
      <t>T</t>
    </r>
    <r>
      <rPr>
        <b/>
        <sz val="12"/>
        <color theme="1"/>
        <rFont val="Calibri"/>
        <family val="2"/>
        <scheme val="minor"/>
      </rPr>
      <t xml:space="preserve"> = 298,15 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</si>
</sst>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0.0000"/>
    <numFmt numFmtId="166" formatCode="0.000"/>
    <numFmt numFmtId="167" formatCode="0.0"/>
    <numFmt numFmtId="168" formatCode="0.0000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13" fillId="0" borderId="0" xfId="0" applyFont="1" applyAlignment="1">
      <alignment horizontal="left"/>
    </xf>
    <xf numFmtId="166" fontId="9" fillId="3" borderId="3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  <xf numFmtId="168" fontId="0" fillId="0" borderId="0" xfId="0" applyNumberFormat="1" applyAlignment="1">
      <alignment horizontal="center"/>
    </xf>
    <xf numFmtId="168" fontId="0" fillId="2" borderId="0" xfId="0" applyNumberFormat="1" applyFill="1" applyAlignment="1">
      <alignment horizontal="center"/>
    </xf>
    <xf numFmtId="166" fontId="0" fillId="0" borderId="0" xfId="0" applyNumberFormat="1" applyAlignment="1">
      <alignment horizontal="center"/>
    </xf>
    <xf numFmtId="166" fontId="0" fillId="2" borderId="0" xfId="0" applyNumberFormat="1" applyFill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0" xfId="0" applyFill="1" applyBorder="1"/>
    <xf numFmtId="0" fontId="4" fillId="5" borderId="0" xfId="0" applyFont="1" applyFill="1" applyBorder="1"/>
    <xf numFmtId="0" fontId="0" fillId="5" borderId="9" xfId="0" applyFill="1" applyBorder="1"/>
    <xf numFmtId="0" fontId="0" fillId="5" borderId="10" xfId="0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2" fontId="0" fillId="5" borderId="11" xfId="0" applyNumberFormat="1" applyFill="1" applyBorder="1" applyAlignment="1">
      <alignment horizontal="center"/>
    </xf>
    <xf numFmtId="0" fontId="0" fillId="5" borderId="1" xfId="0" applyFill="1" applyBorder="1"/>
    <xf numFmtId="0" fontId="7" fillId="5" borderId="2" xfId="0" applyFont="1" applyFill="1" applyBorder="1" applyAlignment="1">
      <alignment horizontal="center"/>
    </xf>
    <xf numFmtId="164" fontId="0" fillId="5" borderId="3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7" fontId="0" fillId="5" borderId="0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0" xfId="0" applyFont="1" applyFill="1" applyBorder="1"/>
    <xf numFmtId="167" fontId="1" fillId="5" borderId="0" xfId="0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0" fillId="5" borderId="10" xfId="0" applyFill="1" applyBorder="1"/>
    <xf numFmtId="0" fontId="0" fillId="5" borderId="11" xfId="0" applyFill="1" applyBorder="1"/>
    <xf numFmtId="0" fontId="19" fillId="5" borderId="0" xfId="0" applyFont="1" applyFill="1" applyBorder="1"/>
    <xf numFmtId="0" fontId="7" fillId="5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21" fillId="5" borderId="1" xfId="0" applyFont="1" applyFill="1" applyBorder="1"/>
    <xf numFmtId="167" fontId="1" fillId="5" borderId="1" xfId="0" applyNumberFormat="1" applyFont="1" applyFill="1" applyBorder="1" applyAlignment="1">
      <alignment horizontal="center"/>
    </xf>
    <xf numFmtId="0" fontId="1" fillId="5" borderId="6" xfId="0" applyFont="1" applyFill="1" applyBorder="1"/>
    <xf numFmtId="167" fontId="1" fillId="5" borderId="6" xfId="0" applyNumberFormat="1" applyFont="1" applyFill="1" applyBorder="1" applyAlignment="1">
      <alignment horizontal="center"/>
    </xf>
    <xf numFmtId="167" fontId="0" fillId="5" borderId="6" xfId="0" applyNumberForma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7" fontId="0" fillId="5" borderId="1" xfId="0" applyNumberFormat="1" applyFill="1" applyBorder="1" applyAlignment="1">
      <alignment horizontal="center"/>
    </xf>
    <xf numFmtId="1" fontId="0" fillId="4" borderId="6" xfId="0" applyNumberFormat="1" applyFill="1" applyBorder="1" applyAlignment="1">
      <alignment horizontal="center"/>
    </xf>
    <xf numFmtId="1" fontId="0" fillId="4" borderId="0" xfId="0" applyNumberFormat="1" applyFill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2" fontId="0" fillId="6" borderId="0" xfId="0" applyNumberForma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Vapor</a:t>
            </a:r>
            <a:r>
              <a:rPr lang="en-US" sz="1800" baseline="0"/>
              <a:t> pressure of liquid Benzene (all data)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31415054599656"/>
          <c:y val="9.7733860342555989E-2"/>
          <c:w val="0.85435231089940922"/>
          <c:h val="0.76681605510773609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Folha1!$E$7:$E$68</c:f>
              <c:numCache>
                <c:formatCode>0.0000000</c:formatCode>
                <c:ptCount val="62"/>
                <c:pt idx="0">
                  <c:v>3.5631569570639589E-3</c:v>
                </c:pt>
                <c:pt idx="1">
                  <c:v>3.5555555555555557E-3</c:v>
                </c:pt>
                <c:pt idx="2">
                  <c:v>3.5492457852706301E-3</c:v>
                </c:pt>
                <c:pt idx="3">
                  <c:v>3.5429583702391498E-3</c:v>
                </c:pt>
                <c:pt idx="4">
                  <c:v>3.5354428142124797E-3</c:v>
                </c:pt>
                <c:pt idx="5">
                  <c:v>3.5304501323918801E-3</c:v>
                </c:pt>
                <c:pt idx="6">
                  <c:v>3.5229874933943982E-3</c:v>
                </c:pt>
                <c:pt idx="7">
                  <c:v>3.5193918490884777E-3</c:v>
                </c:pt>
                <c:pt idx="8">
                  <c:v>3.515556336790297E-3</c:v>
                </c:pt>
                <c:pt idx="9">
                  <c:v>3.5106196243637E-3</c:v>
                </c:pt>
                <c:pt idx="10">
                  <c:v>3.499562554680665E-3</c:v>
                </c:pt>
                <c:pt idx="11">
                  <c:v>3.4910106475824752E-3</c:v>
                </c:pt>
                <c:pt idx="12">
                  <c:v>3.4849276877504795E-3</c:v>
                </c:pt>
                <c:pt idx="13">
                  <c:v>3.4815304807993591E-3</c:v>
                </c:pt>
                <c:pt idx="14">
                  <c:v>3.4701738557101707E-3</c:v>
                </c:pt>
                <c:pt idx="15">
                  <c:v>3.4460181260553432E-3</c:v>
                </c:pt>
                <c:pt idx="16">
                  <c:v>3.4331227684702009E-3</c:v>
                </c:pt>
                <c:pt idx="17">
                  <c:v>3.4135518006485751E-3</c:v>
                </c:pt>
                <c:pt idx="18">
                  <c:v>3.4112229234180458E-3</c:v>
                </c:pt>
                <c:pt idx="19">
                  <c:v>3.3845529005618359E-3</c:v>
                </c:pt>
                <c:pt idx="20">
                  <c:v>3.3663233016898945E-3</c:v>
                </c:pt>
                <c:pt idx="21">
                  <c:v>3.355029188753942E-3</c:v>
                </c:pt>
                <c:pt idx="22">
                  <c:v>3.3436987996121308E-3</c:v>
                </c:pt>
                <c:pt idx="23">
                  <c:v>3.3425811411572012E-3</c:v>
                </c:pt>
                <c:pt idx="24">
                  <c:v>3.3383408446002335E-3</c:v>
                </c:pt>
                <c:pt idx="25">
                  <c:v>3.3313345326137652E-3</c:v>
                </c:pt>
                <c:pt idx="26">
                  <c:v>3.3201633520369201E-3</c:v>
                </c:pt>
                <c:pt idx="27">
                  <c:v>3.3092858561122509E-3</c:v>
                </c:pt>
                <c:pt idx="28">
                  <c:v>3.2982618160229561E-3</c:v>
                </c:pt>
                <c:pt idx="29">
                  <c:v>3.2869868191828548E-3</c:v>
                </c:pt>
                <c:pt idx="30">
                  <c:v>3.244435792615664E-3</c:v>
                </c:pt>
                <c:pt idx="31">
                  <c:v>3.2399157621901833E-3</c:v>
                </c:pt>
                <c:pt idx="32">
                  <c:v>3.1933578157432542E-3</c:v>
                </c:pt>
                <c:pt idx="33">
                  <c:v>3.1933578157432542E-3</c:v>
                </c:pt>
                <c:pt idx="34">
                  <c:v>3.1926441478832765E-3</c:v>
                </c:pt>
                <c:pt idx="35">
                  <c:v>3.171582619727244E-3</c:v>
                </c:pt>
                <c:pt idx="36">
                  <c:v>3.1680658957706324E-3</c:v>
                </c:pt>
                <c:pt idx="37">
                  <c:v>3.1397174254317113E-3</c:v>
                </c:pt>
                <c:pt idx="38">
                  <c:v>3.1167212092878291E-3</c:v>
                </c:pt>
                <c:pt idx="39">
                  <c:v>3.1069409059839678E-3</c:v>
                </c:pt>
                <c:pt idx="40">
                  <c:v>3.081379225341263E-3</c:v>
                </c:pt>
                <c:pt idx="41">
                  <c:v>3.0670142616163166E-3</c:v>
                </c:pt>
                <c:pt idx="42">
                  <c:v>3.0499893250373624E-3</c:v>
                </c:pt>
                <c:pt idx="43">
                  <c:v>3.0206004953784813E-3</c:v>
                </c:pt>
                <c:pt idx="44">
                  <c:v>3.0204180258547784E-3</c:v>
                </c:pt>
                <c:pt idx="45">
                  <c:v>2.99895036737142E-3</c:v>
                </c:pt>
                <c:pt idx="46">
                  <c:v>2.9944602485402006E-3</c:v>
                </c:pt>
                <c:pt idx="47">
                  <c:v>2.9874824485406149E-3</c:v>
                </c:pt>
                <c:pt idx="48">
                  <c:v>2.9554320841707056E-3</c:v>
                </c:pt>
                <c:pt idx="49">
                  <c:v>2.9372888823615802E-3</c:v>
                </c:pt>
                <c:pt idx="50">
                  <c:v>2.9242331198643156E-3</c:v>
                </c:pt>
                <c:pt idx="51">
                  <c:v>2.9116319697190278E-3</c:v>
                </c:pt>
                <c:pt idx="52">
                  <c:v>2.8937697138061752E-3</c:v>
                </c:pt>
                <c:pt idx="53">
                  <c:v>2.8897558156335788E-3</c:v>
                </c:pt>
                <c:pt idx="54">
                  <c:v>2.8653295128939827E-3</c:v>
                </c:pt>
                <c:pt idx="55">
                  <c:v>2.8645087367516471E-3</c:v>
                </c:pt>
                <c:pt idx="56">
                  <c:v>2.851033499643621E-3</c:v>
                </c:pt>
                <c:pt idx="57">
                  <c:v>2.8336639274582037E-3</c:v>
                </c:pt>
                <c:pt idx="58">
                  <c:v>2.8324599915026199E-3</c:v>
                </c:pt>
                <c:pt idx="59">
                  <c:v>2.8308563340410475E-3</c:v>
                </c:pt>
                <c:pt idx="60">
                  <c:v>2.8300551860761282E-3</c:v>
                </c:pt>
                <c:pt idx="61">
                  <c:v>2.8292544914415053E-3</c:v>
                </c:pt>
              </c:numCache>
            </c:numRef>
          </c:xVal>
          <c:yVal>
            <c:numRef>
              <c:f>Folha1!$F$7:$F$68</c:f>
              <c:numCache>
                <c:formatCode>0.000</c:formatCode>
                <c:ptCount val="62"/>
                <c:pt idx="0">
                  <c:v>1.6587993419718245</c:v>
                </c:pt>
                <c:pt idx="1">
                  <c:v>1.6888034678148409</c:v>
                </c:pt>
                <c:pt idx="2">
                  <c:v>1.7202634675229851</c:v>
                </c:pt>
                <c:pt idx="3">
                  <c:v>1.7439688053917064</c:v>
                </c:pt>
                <c:pt idx="4">
                  <c:v>1.7737652058557762</c:v>
                </c:pt>
                <c:pt idx="5">
                  <c:v>1.7982384353257641</c:v>
                </c:pt>
                <c:pt idx="6">
                  <c:v>1.8308199131286493</c:v>
                </c:pt>
                <c:pt idx="7">
                  <c:v>1.8633046363911507</c:v>
                </c:pt>
                <c:pt idx="8">
                  <c:v>1.8583271801667258</c:v>
                </c:pt>
                <c:pt idx="9">
                  <c:v>1.8768662558586133</c:v>
                </c:pt>
                <c:pt idx="10">
                  <c:v>1.9246865126036865</c:v>
                </c:pt>
                <c:pt idx="11">
                  <c:v>1.9609394975988352</c:v>
                </c:pt>
                <c:pt idx="12">
                  <c:v>1.9869149840020961</c:v>
                </c:pt>
                <c:pt idx="13">
                  <c:v>2.0187622308679853</c:v>
                </c:pt>
                <c:pt idx="14">
                  <c:v>2.0640740645487141</c:v>
                </c:pt>
                <c:pt idx="15">
                  <c:v>2.1703100536842266</c:v>
                </c:pt>
                <c:pt idx="16">
                  <c:v>2.2215919337845138</c:v>
                </c:pt>
                <c:pt idx="17">
                  <c:v>2.2863540798836284</c:v>
                </c:pt>
                <c:pt idx="18">
                  <c:v>2.3084677561522011</c:v>
                </c:pt>
                <c:pt idx="19">
                  <c:v>2.4193898725361302</c:v>
                </c:pt>
                <c:pt idx="20">
                  <c:v>2.495516828900016</c:v>
                </c:pt>
                <c:pt idx="21">
                  <c:v>2.5408930808280275</c:v>
                </c:pt>
                <c:pt idx="22">
                  <c:v>2.5859578938577283</c:v>
                </c:pt>
                <c:pt idx="23">
                  <c:v>2.5891165036884307</c:v>
                </c:pt>
                <c:pt idx="24">
                  <c:v>2.595180077306471</c:v>
                </c:pt>
                <c:pt idx="25">
                  <c:v>2.6378423060587135</c:v>
                </c:pt>
                <c:pt idx="26">
                  <c:v>2.6804734333319757</c:v>
                </c:pt>
                <c:pt idx="27">
                  <c:v>2.7246450746740467</c:v>
                </c:pt>
                <c:pt idx="28">
                  <c:v>2.769396131340617</c:v>
                </c:pt>
                <c:pt idx="29">
                  <c:v>2.8124702746829797</c:v>
                </c:pt>
                <c:pt idx="30">
                  <c:v>2.9880024754920496</c:v>
                </c:pt>
                <c:pt idx="31">
                  <c:v>3.0062764874296621</c:v>
                </c:pt>
                <c:pt idx="32">
                  <c:v>3.1943781932678004</c:v>
                </c:pt>
                <c:pt idx="33">
                  <c:v>3.1949109474143684</c:v>
                </c:pt>
                <c:pt idx="34">
                  <c:v>3.1949928844048685</c:v>
                </c:pt>
                <c:pt idx="35">
                  <c:v>3.2790674117620751</c:v>
                </c:pt>
                <c:pt idx="36">
                  <c:v>3.2947622146993338</c:v>
                </c:pt>
                <c:pt idx="37">
                  <c:v>3.4061517551272869</c:v>
                </c:pt>
                <c:pt idx="38">
                  <c:v>3.5172307393762856</c:v>
                </c:pt>
                <c:pt idx="39">
                  <c:v>3.5372713724759257</c:v>
                </c:pt>
                <c:pt idx="40">
                  <c:v>3.6390850358501217</c:v>
                </c:pt>
                <c:pt idx="41">
                  <c:v>3.6954329330837785</c:v>
                </c:pt>
                <c:pt idx="42">
                  <c:v>3.7634533891186766</c:v>
                </c:pt>
                <c:pt idx="43">
                  <c:v>3.8799749074592524</c:v>
                </c:pt>
                <c:pt idx="44">
                  <c:v>3.8801813995719874</c:v>
                </c:pt>
                <c:pt idx="45">
                  <c:v>3.9689513928140383</c:v>
                </c:pt>
                <c:pt idx="46">
                  <c:v>3.9769864362787977</c:v>
                </c:pt>
                <c:pt idx="47">
                  <c:v>4.0100567456995115</c:v>
                </c:pt>
                <c:pt idx="48">
                  <c:v>4.1357264000008698</c:v>
                </c:pt>
                <c:pt idx="49">
                  <c:v>4.1984192515594696</c:v>
                </c:pt>
                <c:pt idx="50">
                  <c:v>4.2571009635212151</c:v>
                </c:pt>
                <c:pt idx="51">
                  <c:v>4.3057798384041499</c:v>
                </c:pt>
                <c:pt idx="52">
                  <c:v>4.3758702227999651</c:v>
                </c:pt>
                <c:pt idx="53">
                  <c:v>4.3849349015630548</c:v>
                </c:pt>
                <c:pt idx="54">
                  <c:v>4.4854515282233276</c:v>
                </c:pt>
                <c:pt idx="55">
                  <c:v>4.4889733915855796</c:v>
                </c:pt>
                <c:pt idx="56">
                  <c:v>4.5373837293471606</c:v>
                </c:pt>
                <c:pt idx="57">
                  <c:v>4.6078166809289973</c:v>
                </c:pt>
                <c:pt idx="58">
                  <c:v>4.606289559256008</c:v>
                </c:pt>
                <c:pt idx="59">
                  <c:v>4.6183825174602262</c:v>
                </c:pt>
                <c:pt idx="60">
                  <c:v>4.6183331725143724</c:v>
                </c:pt>
                <c:pt idx="61">
                  <c:v>4.6235796864708405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FE-4F9B-848C-7D8CDC610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2188608"/>
        <c:axId val="1904613312"/>
      </c:scatterChart>
      <c:valAx>
        <c:axId val="1732188608"/>
        <c:scaling>
          <c:orientation val="minMax"/>
          <c:max val="3.6000000000000012E-3"/>
          <c:min val="2.8000000000000008E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1 / </a:t>
                </a:r>
                <a:r>
                  <a:rPr lang="en-US" sz="1600" i="1"/>
                  <a:t>T </a:t>
                </a:r>
                <a:r>
                  <a:rPr lang="en-US" sz="1600"/>
                  <a:t>(K</a:t>
                </a:r>
                <a:r>
                  <a:rPr lang="en-US" sz="1600" baseline="30000"/>
                  <a:t>-1</a:t>
                </a:r>
                <a:r>
                  <a:rPr lang="en-US" sz="1600"/>
                  <a:t>)</a:t>
                </a:r>
              </a:p>
            </c:rich>
          </c:tx>
          <c:layout>
            <c:manualLayout>
              <c:xMode val="edge"/>
              <c:yMode val="edge"/>
              <c:x val="0.47996972986401393"/>
              <c:y val="0.928313466745510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4613312"/>
        <c:crosses val="autoZero"/>
        <c:crossBetween val="midCat"/>
      </c:valAx>
      <c:valAx>
        <c:axId val="1904613312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ln (</a:t>
                </a:r>
                <a:r>
                  <a:rPr lang="en-US" sz="1600" i="1"/>
                  <a:t>p</a:t>
                </a:r>
                <a:r>
                  <a:rPr lang="en-US" sz="1600"/>
                  <a:t>/</a:t>
                </a:r>
                <a:r>
                  <a:rPr lang="en-US" sz="1600" i="1"/>
                  <a:t>p</a:t>
                </a:r>
                <a:r>
                  <a:rPr lang="en-US" sz="1600"/>
                  <a:t>*)</a:t>
                </a:r>
              </a:p>
            </c:rich>
          </c:tx>
          <c:layout>
            <c:manualLayout>
              <c:xMode val="edge"/>
              <c:yMode val="edge"/>
              <c:x val="1.3143206636207511E-2"/>
              <c:y val="0.393414667040137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2188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Vapor</a:t>
            </a:r>
            <a:r>
              <a:rPr lang="en-US" sz="1800" baseline="0"/>
              <a:t> pressure of liquid Benzene (selected yellow interval)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31415054599656"/>
          <c:y val="9.7733860342555989E-2"/>
          <c:w val="0.85435231089940922"/>
          <c:h val="0.76681605510773609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19050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3403648617996827E-2"/>
                  <c:y val="-0.32849584513398278"/>
                </c:manualLayout>
              </c:layout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Folha1!$E$26:$E$46</c:f>
              <c:numCache>
                <c:formatCode>0.0000000</c:formatCode>
                <c:ptCount val="21"/>
                <c:pt idx="0">
                  <c:v>3.3845529005618359E-3</c:v>
                </c:pt>
                <c:pt idx="1">
                  <c:v>3.3663233016898945E-3</c:v>
                </c:pt>
                <c:pt idx="2">
                  <c:v>3.355029188753942E-3</c:v>
                </c:pt>
                <c:pt idx="3">
                  <c:v>3.3436987996121308E-3</c:v>
                </c:pt>
                <c:pt idx="4">
                  <c:v>3.3425811411572012E-3</c:v>
                </c:pt>
                <c:pt idx="5">
                  <c:v>3.3383408446002335E-3</c:v>
                </c:pt>
                <c:pt idx="6">
                  <c:v>3.3313345326137652E-3</c:v>
                </c:pt>
                <c:pt idx="7">
                  <c:v>3.3201633520369201E-3</c:v>
                </c:pt>
                <c:pt idx="8">
                  <c:v>3.3092858561122509E-3</c:v>
                </c:pt>
                <c:pt idx="9">
                  <c:v>3.2982618160229561E-3</c:v>
                </c:pt>
                <c:pt idx="10">
                  <c:v>3.2869868191828548E-3</c:v>
                </c:pt>
                <c:pt idx="11">
                  <c:v>3.244435792615664E-3</c:v>
                </c:pt>
                <c:pt idx="12">
                  <c:v>3.2399157621901833E-3</c:v>
                </c:pt>
                <c:pt idx="13">
                  <c:v>3.1933578157432542E-3</c:v>
                </c:pt>
                <c:pt idx="14">
                  <c:v>3.1933578157432542E-3</c:v>
                </c:pt>
                <c:pt idx="15">
                  <c:v>3.1926441478832765E-3</c:v>
                </c:pt>
                <c:pt idx="16">
                  <c:v>3.171582619727244E-3</c:v>
                </c:pt>
                <c:pt idx="17">
                  <c:v>3.1680658957706324E-3</c:v>
                </c:pt>
                <c:pt idx="18">
                  <c:v>3.1397174254317113E-3</c:v>
                </c:pt>
                <c:pt idx="19">
                  <c:v>3.1167212092878291E-3</c:v>
                </c:pt>
                <c:pt idx="20">
                  <c:v>3.1069409059839678E-3</c:v>
                </c:pt>
              </c:numCache>
            </c:numRef>
          </c:xVal>
          <c:yVal>
            <c:numRef>
              <c:f>Folha1!$F$26:$F$46</c:f>
              <c:numCache>
                <c:formatCode>0.000</c:formatCode>
                <c:ptCount val="21"/>
                <c:pt idx="0">
                  <c:v>2.4193898725361302</c:v>
                </c:pt>
                <c:pt idx="1">
                  <c:v>2.495516828900016</c:v>
                </c:pt>
                <c:pt idx="2">
                  <c:v>2.5408930808280275</c:v>
                </c:pt>
                <c:pt idx="3">
                  <c:v>2.5859578938577283</c:v>
                </c:pt>
                <c:pt idx="4">
                  <c:v>2.5891165036884307</c:v>
                </c:pt>
                <c:pt idx="5">
                  <c:v>2.595180077306471</c:v>
                </c:pt>
                <c:pt idx="6">
                  <c:v>2.6378423060587135</c:v>
                </c:pt>
                <c:pt idx="7">
                  <c:v>2.6804734333319757</c:v>
                </c:pt>
                <c:pt idx="8">
                  <c:v>2.7246450746740467</c:v>
                </c:pt>
                <c:pt idx="9">
                  <c:v>2.769396131340617</c:v>
                </c:pt>
                <c:pt idx="10">
                  <c:v>2.8124702746829797</c:v>
                </c:pt>
                <c:pt idx="11">
                  <c:v>2.9880024754920496</c:v>
                </c:pt>
                <c:pt idx="12">
                  <c:v>3.0062764874296621</c:v>
                </c:pt>
                <c:pt idx="13">
                  <c:v>3.1943781932678004</c:v>
                </c:pt>
                <c:pt idx="14">
                  <c:v>3.1949109474143684</c:v>
                </c:pt>
                <c:pt idx="15">
                  <c:v>3.1949928844048685</c:v>
                </c:pt>
                <c:pt idx="16">
                  <c:v>3.2790674117620751</c:v>
                </c:pt>
                <c:pt idx="17">
                  <c:v>3.2947622146993338</c:v>
                </c:pt>
                <c:pt idx="18">
                  <c:v>3.4061517551272869</c:v>
                </c:pt>
                <c:pt idx="19">
                  <c:v>3.5172307393762856</c:v>
                </c:pt>
                <c:pt idx="20">
                  <c:v>3.5372713724759257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E0-4D6F-9525-5D83A9C9E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2188608"/>
        <c:axId val="1904613312"/>
      </c:scatterChart>
      <c:valAx>
        <c:axId val="1732188608"/>
        <c:scaling>
          <c:orientation val="minMax"/>
          <c:max val="3.4000000000000011E-3"/>
          <c:min val="3.1000000000000008E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1 / </a:t>
                </a:r>
                <a:r>
                  <a:rPr lang="en-US" sz="1600" i="1"/>
                  <a:t>T </a:t>
                </a:r>
                <a:r>
                  <a:rPr lang="en-US" sz="1600"/>
                  <a:t>(K</a:t>
                </a:r>
                <a:r>
                  <a:rPr lang="en-US" sz="1600" baseline="30000"/>
                  <a:t>-1</a:t>
                </a:r>
                <a:r>
                  <a:rPr lang="en-US" sz="1600"/>
                  <a:t>)</a:t>
                </a:r>
              </a:p>
            </c:rich>
          </c:tx>
          <c:layout>
            <c:manualLayout>
              <c:xMode val="edge"/>
              <c:yMode val="edge"/>
              <c:x val="0.4816844075046175"/>
              <c:y val="0.928313466745510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4613312"/>
        <c:crosses val="autoZero"/>
        <c:crossBetween val="midCat"/>
      </c:valAx>
      <c:valAx>
        <c:axId val="1904613312"/>
        <c:scaling>
          <c:orientation val="minMax"/>
          <c:min val="2.2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ln (</a:t>
                </a:r>
                <a:r>
                  <a:rPr lang="en-US" sz="1600" i="1"/>
                  <a:t>p</a:t>
                </a:r>
                <a:r>
                  <a:rPr lang="en-US" sz="1600"/>
                  <a:t>/</a:t>
                </a:r>
                <a:r>
                  <a:rPr lang="en-US" sz="1600" i="1"/>
                  <a:t>p</a:t>
                </a:r>
                <a:r>
                  <a:rPr lang="en-US" sz="1600"/>
                  <a:t>*)</a:t>
                </a:r>
              </a:p>
            </c:rich>
          </c:tx>
          <c:layout>
            <c:manualLayout>
              <c:xMode val="edge"/>
              <c:yMode val="edge"/>
              <c:x val="1.3143206636207511E-2"/>
              <c:y val="0.393414667040137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2188608"/>
        <c:crosses val="autoZero"/>
        <c:crossBetween val="midCat"/>
        <c:minorUnit val="3.5000000000000009E-3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594360</xdr:colOff>
      <xdr:row>5</xdr:row>
      <xdr:rowOff>3810</xdr:rowOff>
    </xdr:from>
    <xdr:to>
      <xdr:col>19</xdr:col>
      <xdr:colOff>76200</xdr:colOff>
      <xdr:row>31</xdr:row>
      <xdr:rowOff>68580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337AA45-8D13-4FEF-96BA-80A5562DBE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33</xdr:row>
      <xdr:rowOff>0</xdr:rowOff>
    </xdr:from>
    <xdr:to>
      <xdr:col>19</xdr:col>
      <xdr:colOff>91440</xdr:colOff>
      <xdr:row>59</xdr:row>
      <xdr:rowOff>64770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98D2AEE-A71D-4134-9411-916834873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7620</xdr:colOff>
      <xdr:row>7</xdr:row>
      <xdr:rowOff>121920</xdr:rowOff>
    </xdr:from>
    <xdr:ext cx="5360250" cy="436786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4AF8FB1B-B2E2-4777-A766-CC47AE567092}"/>
            </a:ext>
          </a:extLst>
        </xdr:cNvPr>
        <xdr:cNvSpPr txBox="1"/>
      </xdr:nvSpPr>
      <xdr:spPr>
        <a:xfrm>
          <a:off x="6385560" y="1546860"/>
          <a:ext cx="53602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Data shows some curvature because</a:t>
          </a:r>
          <a:r>
            <a:rPr lang="en-US" sz="1100" baseline="0"/>
            <a:t> ∆</a:t>
          </a:r>
          <a:r>
            <a:rPr lang="en-US" sz="1100" i="1" baseline="0"/>
            <a:t>H</a:t>
          </a:r>
          <a:r>
            <a:rPr lang="en-US" sz="1100" i="0" baseline="0"/>
            <a:t>(</a:t>
          </a:r>
          <a:r>
            <a:rPr lang="en-US" sz="1100" baseline="0"/>
            <a:t>vap) decreases with increasing temperature</a:t>
          </a:r>
        </a:p>
        <a:p>
          <a:r>
            <a:rPr lang="en-US" sz="1100" baseline="0"/>
            <a:t>This curvature is related to ∆</a:t>
          </a:r>
          <a:r>
            <a:rPr lang="en-US" sz="1100" i="1" baseline="0"/>
            <a:t>Cp</a:t>
          </a:r>
          <a:r>
            <a:rPr lang="en-US" sz="1100" baseline="0"/>
            <a:t>(vap) = </a:t>
          </a:r>
          <a:r>
            <a:rPr lang="en-US" sz="1100" i="1" baseline="0"/>
            <a:t>Cp</a:t>
          </a:r>
          <a:r>
            <a:rPr lang="en-US" sz="1100" baseline="0"/>
            <a:t>(g) - </a:t>
          </a:r>
          <a:r>
            <a:rPr lang="en-US" sz="1100" i="1" baseline="0"/>
            <a:t>Cp</a:t>
          </a:r>
          <a:r>
            <a:rPr lang="en-US" sz="1100" baseline="0"/>
            <a:t>(liq) associated to the vaporization process</a:t>
          </a:r>
          <a:endParaRPr lang="en-US" sz="1100"/>
        </a:p>
      </xdr:txBody>
    </xdr:sp>
    <xdr:clientData/>
  </xdr:oneCellAnchor>
  <xdr:oneCellAnchor>
    <xdr:from>
      <xdr:col>8</xdr:col>
      <xdr:colOff>845821</xdr:colOff>
      <xdr:row>23</xdr:row>
      <xdr:rowOff>38100</xdr:rowOff>
    </xdr:from>
    <xdr:ext cx="3246119" cy="436786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EF6FEB70-99F6-47A6-ABE8-F06B7DF13F79}"/>
            </a:ext>
          </a:extLst>
        </xdr:cNvPr>
        <xdr:cNvSpPr txBox="1"/>
      </xdr:nvSpPr>
      <xdr:spPr>
        <a:xfrm>
          <a:off x="6156961" y="4389120"/>
          <a:ext cx="3246119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Choose</a:t>
          </a:r>
          <a:r>
            <a:rPr lang="en-US" sz="1100" baseline="0"/>
            <a:t> the best scale for the </a:t>
          </a:r>
          <a:r>
            <a:rPr lang="en-US" sz="1100" i="1" baseline="0"/>
            <a:t>xx</a:t>
          </a:r>
          <a:r>
            <a:rPr lang="en-US" sz="1100" baseline="0"/>
            <a:t>'s and </a:t>
          </a:r>
          <a:r>
            <a:rPr lang="en-US" sz="1100" i="1" baseline="0"/>
            <a:t>yy</a:t>
          </a:r>
          <a:r>
            <a:rPr lang="en-US" sz="1100" baseline="0"/>
            <a:t>'s axis in order to have a clear view of your data in the graph</a:t>
          </a:r>
          <a:endParaRPr lang="en-US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0.07164</cdr:x>
      <cdr:y>0.51843</cdr:y>
    </cdr:from>
    <cdr:to>
      <cdr:x>0.19652</cdr:x>
      <cdr:y>0.66745</cdr:y>
    </cdr:to>
    <cdr:cxnSp macro="">
      <cdr:nvCxnSpPr>
        <cdr:cNvPr id="3" name="Conexão reta unidirecional 2">
          <a:extLst xmlns:a="http://schemas.openxmlformats.org/drawingml/2006/main">
            <a:ext uri="{FF2B5EF4-FFF2-40B4-BE49-F238E27FC236}">
              <a16:creationId xmlns:a16="http://schemas.microsoft.com/office/drawing/2014/main" id="{16F793E5-3330-40CF-B18C-C9CCCC759E88}"/>
            </a:ext>
          </a:extLst>
        </cdr:cNvPr>
        <cdr:cNvCxnSpPr/>
      </cdr:nvCxnSpPr>
      <cdr:spPr>
        <a:xfrm xmlns:a="http://schemas.openxmlformats.org/drawingml/2006/main" flipH="1" flipV="1">
          <a:off x="563880" y="2518410"/>
          <a:ext cx="982980" cy="7239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0.56115</cdr:x>
      <cdr:y>0.74928</cdr:y>
    </cdr:from>
    <cdr:to>
      <cdr:x>0.59051</cdr:x>
      <cdr:y>0.8949</cdr:y>
    </cdr:to>
    <cdr:cxnSp macro="">
      <cdr:nvCxnSpPr>
        <cdr:cNvPr id="4" name="Conexão reta unidirecional 3">
          <a:extLst xmlns:a="http://schemas.openxmlformats.org/drawingml/2006/main">
            <a:ext uri="{FF2B5EF4-FFF2-40B4-BE49-F238E27FC236}">
              <a16:creationId xmlns:a16="http://schemas.microsoft.com/office/drawing/2014/main" id="{F648D96D-288E-4F09-B188-5EBBC6C0C97C}"/>
            </a:ext>
          </a:extLst>
        </cdr:cNvPr>
        <cdr:cNvCxnSpPr/>
      </cdr:nvCxnSpPr>
      <cdr:spPr>
        <a:xfrm xmlns:a="http://schemas.openxmlformats.org/drawingml/2006/main">
          <a:off x="4417060" y="3639820"/>
          <a:ext cx="231140" cy="70739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EB532-D1E8-4D05-8800-B68D83335A21}">
  <dimension ref="B2:AF69"/>
  <sheetViews>
    <sheetView tabSelected="1" topLeftCell="A19" zoomScaleNormal="100" workbookViewId="0">
      <selection activeCell="T15" sqref="T15"/>
    </sheetView>
  </sheetViews>
  <sheetFormatPr defaultRowHeight="14.4" x14ac:dyDescent="0.3"/>
  <cols>
    <col min="2" max="2" width="10.88671875" style="1" customWidth="1"/>
    <col min="3" max="3" width="11" style="1" customWidth="1"/>
    <col min="4" max="4" width="5.5546875" style="1" customWidth="1"/>
    <col min="5" max="5" width="11.5546875" style="1" customWidth="1"/>
    <col min="6" max="6" width="11.77734375" style="1" customWidth="1"/>
    <col min="9" max="9" width="15.5546875" bestFit="1" customWidth="1"/>
    <col min="10" max="10" width="9" bestFit="1" customWidth="1"/>
    <col min="21" max="21" width="10.21875" customWidth="1"/>
    <col min="22" max="22" width="10" customWidth="1"/>
    <col min="23" max="23" width="9.88671875" customWidth="1"/>
    <col min="24" max="24" width="11.6640625" customWidth="1"/>
    <col min="29" max="29" width="9.6640625" customWidth="1"/>
    <col min="32" max="32" width="9.5546875" customWidth="1"/>
  </cols>
  <sheetData>
    <row r="2" spans="2:8" ht="18" x14ac:dyDescent="0.35">
      <c r="B2" s="6" t="s">
        <v>0</v>
      </c>
    </row>
    <row r="3" spans="2:8" ht="18" x14ac:dyDescent="0.35">
      <c r="B3" s="6"/>
      <c r="F3" s="8"/>
      <c r="G3" s="8"/>
      <c r="H3" s="8"/>
    </row>
    <row r="4" spans="2:8" ht="15.6" x14ac:dyDescent="0.3">
      <c r="B4" s="2" t="s">
        <v>6</v>
      </c>
      <c r="C4" s="7">
        <v>1</v>
      </c>
      <c r="D4" s="3" t="s">
        <v>5</v>
      </c>
      <c r="F4" s="8"/>
      <c r="G4" s="8"/>
      <c r="H4" s="8"/>
    </row>
    <row r="6" spans="2:8" ht="17.399999999999999" x14ac:dyDescent="0.3">
      <c r="B6" s="4" t="s">
        <v>7</v>
      </c>
      <c r="C6" s="4" t="s">
        <v>8</v>
      </c>
      <c r="D6" s="4"/>
      <c r="E6" s="4" t="s">
        <v>9</v>
      </c>
      <c r="F6" s="4" t="s">
        <v>10</v>
      </c>
    </row>
    <row r="7" spans="2:8" x14ac:dyDescent="0.3">
      <c r="B7" s="1">
        <v>280.64999999999998</v>
      </c>
      <c r="C7" s="9">
        <v>5.2530000000000001</v>
      </c>
      <c r="E7" s="11">
        <f t="shared" ref="E7:E38" si="0">1/B7</f>
        <v>3.5631569570639589E-3</v>
      </c>
      <c r="F7" s="13">
        <f>LN(C7/$C$4)</f>
        <v>1.6587993419718245</v>
      </c>
    </row>
    <row r="8" spans="2:8" x14ac:dyDescent="0.3">
      <c r="B8" s="1">
        <v>281.25</v>
      </c>
      <c r="C8" s="9">
        <v>5.4130000000000003</v>
      </c>
      <c r="E8" s="11">
        <f t="shared" si="0"/>
        <v>3.5555555555555557E-3</v>
      </c>
      <c r="F8" s="13">
        <f t="shared" ref="F8:F68" si="1">LN(C8/$C$4)</f>
        <v>1.6888034678148409</v>
      </c>
    </row>
    <row r="9" spans="2:8" x14ac:dyDescent="0.3">
      <c r="B9" s="1">
        <v>281.75</v>
      </c>
      <c r="C9" s="9">
        <v>5.5860000000000003</v>
      </c>
      <c r="E9" s="11">
        <f t="shared" si="0"/>
        <v>3.5492457852706301E-3</v>
      </c>
      <c r="F9" s="13">
        <f t="shared" si="1"/>
        <v>1.7202634675229851</v>
      </c>
    </row>
    <row r="10" spans="2:8" x14ac:dyDescent="0.3">
      <c r="B10" s="1">
        <v>282.25</v>
      </c>
      <c r="C10" s="9">
        <v>5.72</v>
      </c>
      <c r="E10" s="11">
        <f t="shared" si="0"/>
        <v>3.5429583702391498E-3</v>
      </c>
      <c r="F10" s="13">
        <f t="shared" si="1"/>
        <v>1.7439688053917064</v>
      </c>
    </row>
    <row r="11" spans="2:8" x14ac:dyDescent="0.3">
      <c r="B11" s="1">
        <v>282.85000000000002</v>
      </c>
      <c r="C11" s="9">
        <v>5.8929999999999998</v>
      </c>
      <c r="E11" s="11">
        <f t="shared" si="0"/>
        <v>3.5354428142124797E-3</v>
      </c>
      <c r="F11" s="13">
        <f t="shared" si="1"/>
        <v>1.7737652058557762</v>
      </c>
    </row>
    <row r="12" spans="2:8" x14ac:dyDescent="0.3">
      <c r="B12" s="1">
        <v>283.25</v>
      </c>
      <c r="C12" s="9">
        <v>6.0389999999999997</v>
      </c>
      <c r="E12" s="11">
        <f t="shared" si="0"/>
        <v>3.5304501323918801E-3</v>
      </c>
      <c r="F12" s="13">
        <f t="shared" si="1"/>
        <v>1.7982384353257641</v>
      </c>
    </row>
    <row r="13" spans="2:8" x14ac:dyDescent="0.3">
      <c r="B13" s="1">
        <v>283.85000000000002</v>
      </c>
      <c r="C13" s="9">
        <v>6.2389999999999999</v>
      </c>
      <c r="E13" s="11">
        <f t="shared" si="0"/>
        <v>3.5229874933943982E-3</v>
      </c>
      <c r="F13" s="13">
        <f t="shared" si="1"/>
        <v>1.8308199131286493</v>
      </c>
    </row>
    <row r="14" spans="2:8" x14ac:dyDescent="0.3">
      <c r="B14" s="1">
        <v>284.14</v>
      </c>
      <c r="C14" s="9">
        <v>6.4450000000000003</v>
      </c>
      <c r="E14" s="11">
        <f t="shared" si="0"/>
        <v>3.5193918490884777E-3</v>
      </c>
      <c r="F14" s="13">
        <f t="shared" si="1"/>
        <v>1.8633046363911507</v>
      </c>
    </row>
    <row r="15" spans="2:8" x14ac:dyDescent="0.3">
      <c r="B15" s="1">
        <v>284.45</v>
      </c>
      <c r="C15" s="9">
        <v>6.4130000000000003</v>
      </c>
      <c r="E15" s="11">
        <f t="shared" si="0"/>
        <v>3.515556336790297E-3</v>
      </c>
      <c r="F15" s="13">
        <f t="shared" si="1"/>
        <v>1.8583271801667258</v>
      </c>
    </row>
    <row r="16" spans="2:8" x14ac:dyDescent="0.3">
      <c r="B16" s="1">
        <v>284.85000000000002</v>
      </c>
      <c r="C16" s="9">
        <v>6.5330000000000004</v>
      </c>
      <c r="E16" s="11">
        <f t="shared" si="0"/>
        <v>3.5106196243637E-3</v>
      </c>
      <c r="F16" s="13">
        <f t="shared" si="1"/>
        <v>1.8768662558586133</v>
      </c>
    </row>
    <row r="17" spans="2:6" x14ac:dyDescent="0.3">
      <c r="B17" s="1">
        <v>285.75</v>
      </c>
      <c r="C17" s="9">
        <v>6.8529999999999998</v>
      </c>
      <c r="E17" s="11">
        <f t="shared" si="0"/>
        <v>3.499562554680665E-3</v>
      </c>
      <c r="F17" s="13">
        <f t="shared" si="1"/>
        <v>1.9246865126036865</v>
      </c>
    </row>
    <row r="18" spans="2:6" x14ac:dyDescent="0.3">
      <c r="B18" s="1">
        <v>286.45</v>
      </c>
      <c r="C18" s="9">
        <v>7.1059999999999999</v>
      </c>
      <c r="E18" s="11">
        <f t="shared" si="0"/>
        <v>3.4910106475824752E-3</v>
      </c>
      <c r="F18" s="13">
        <f t="shared" si="1"/>
        <v>1.9609394975988352</v>
      </c>
    </row>
    <row r="19" spans="2:6" x14ac:dyDescent="0.3">
      <c r="B19" s="1">
        <v>286.95</v>
      </c>
      <c r="C19" s="9">
        <v>7.2930000000000001</v>
      </c>
      <c r="E19" s="11">
        <f t="shared" si="0"/>
        <v>3.4849276877504795E-3</v>
      </c>
      <c r="F19" s="13">
        <f t="shared" si="1"/>
        <v>1.9869149840020961</v>
      </c>
    </row>
    <row r="20" spans="2:6" x14ac:dyDescent="0.3">
      <c r="B20" s="1">
        <v>287.23</v>
      </c>
      <c r="C20" s="9">
        <v>7.5289999999999999</v>
      </c>
      <c r="E20" s="11">
        <f t="shared" si="0"/>
        <v>3.4815304807993591E-3</v>
      </c>
      <c r="F20" s="13">
        <f t="shared" si="1"/>
        <v>2.0187622308679853</v>
      </c>
    </row>
    <row r="21" spans="2:6" x14ac:dyDescent="0.3">
      <c r="B21" s="1">
        <v>288.17</v>
      </c>
      <c r="C21" s="9">
        <v>7.8780000000000001</v>
      </c>
      <c r="E21" s="11">
        <f t="shared" si="0"/>
        <v>3.4701738557101707E-3</v>
      </c>
      <c r="F21" s="13">
        <f t="shared" si="1"/>
        <v>2.0640740645487141</v>
      </c>
    </row>
    <row r="22" spans="2:6" x14ac:dyDescent="0.3">
      <c r="B22" s="1">
        <v>290.19</v>
      </c>
      <c r="C22" s="9">
        <v>8.7609999999999992</v>
      </c>
      <c r="E22" s="11">
        <f t="shared" si="0"/>
        <v>3.4460181260553432E-3</v>
      </c>
      <c r="F22" s="13">
        <f t="shared" si="1"/>
        <v>2.1703100536842266</v>
      </c>
    </row>
    <row r="23" spans="2:6" x14ac:dyDescent="0.3">
      <c r="B23" s="1">
        <v>291.27999999999997</v>
      </c>
      <c r="C23" s="9">
        <v>9.2219999999999995</v>
      </c>
      <c r="E23" s="11">
        <f t="shared" si="0"/>
        <v>3.4331227684702009E-3</v>
      </c>
      <c r="F23" s="13">
        <f t="shared" si="1"/>
        <v>2.2215919337845138</v>
      </c>
    </row>
    <row r="24" spans="2:6" x14ac:dyDescent="0.3">
      <c r="B24" s="1">
        <v>292.95</v>
      </c>
      <c r="C24" s="9">
        <v>9.8390000000000004</v>
      </c>
      <c r="E24" s="11">
        <f t="shared" si="0"/>
        <v>3.4135518006485751E-3</v>
      </c>
      <c r="F24" s="13">
        <f t="shared" si="1"/>
        <v>2.2863540798836284</v>
      </c>
    </row>
    <row r="25" spans="2:6" x14ac:dyDescent="0.3">
      <c r="B25" s="1">
        <v>293.14999999999998</v>
      </c>
      <c r="C25" s="9">
        <v>10.058999999999999</v>
      </c>
      <c r="E25" s="11">
        <f t="shared" si="0"/>
        <v>3.4112229234180458E-3</v>
      </c>
      <c r="F25" s="13">
        <f t="shared" si="1"/>
        <v>2.3084677561522011</v>
      </c>
    </row>
    <row r="26" spans="2:6" x14ac:dyDescent="0.3">
      <c r="B26" s="5">
        <v>295.45999999999998</v>
      </c>
      <c r="C26" s="10">
        <v>11.239000000000001</v>
      </c>
      <c r="D26" s="5"/>
      <c r="E26" s="12">
        <f t="shared" si="0"/>
        <v>3.3845529005618359E-3</v>
      </c>
      <c r="F26" s="14">
        <f t="shared" si="1"/>
        <v>2.4193898725361302</v>
      </c>
    </row>
    <row r="27" spans="2:6" x14ac:dyDescent="0.3">
      <c r="B27" s="5">
        <v>297.06</v>
      </c>
      <c r="C27" s="10">
        <v>12.128</v>
      </c>
      <c r="D27" s="5"/>
      <c r="E27" s="12">
        <f t="shared" si="0"/>
        <v>3.3663233016898945E-3</v>
      </c>
      <c r="F27" s="14">
        <f t="shared" si="1"/>
        <v>2.495516828900016</v>
      </c>
    </row>
    <row r="28" spans="2:6" x14ac:dyDescent="0.3">
      <c r="B28" s="5">
        <v>298.06</v>
      </c>
      <c r="C28" s="10">
        <v>12.691000000000001</v>
      </c>
      <c r="D28" s="5"/>
      <c r="E28" s="12">
        <f t="shared" si="0"/>
        <v>3.355029188753942E-3</v>
      </c>
      <c r="F28" s="14">
        <f t="shared" si="1"/>
        <v>2.5408930808280275</v>
      </c>
    </row>
    <row r="29" spans="2:6" x14ac:dyDescent="0.3">
      <c r="B29" s="5">
        <v>299.07</v>
      </c>
      <c r="C29" s="10">
        <v>13.276</v>
      </c>
      <c r="D29" s="5"/>
      <c r="E29" s="12">
        <f t="shared" si="0"/>
        <v>3.3436987996121308E-3</v>
      </c>
      <c r="F29" s="14">
        <f t="shared" si="1"/>
        <v>2.5859578938577283</v>
      </c>
    </row>
    <row r="30" spans="2:6" x14ac:dyDescent="0.3">
      <c r="B30" s="5">
        <v>299.17</v>
      </c>
      <c r="C30" s="10">
        <v>13.318</v>
      </c>
      <c r="D30" s="5"/>
      <c r="E30" s="12">
        <f t="shared" si="0"/>
        <v>3.3425811411572012E-3</v>
      </c>
      <c r="F30" s="14">
        <f t="shared" si="1"/>
        <v>2.5891165036884307</v>
      </c>
    </row>
    <row r="31" spans="2:6" x14ac:dyDescent="0.3">
      <c r="B31" s="5">
        <v>299.55</v>
      </c>
      <c r="C31" s="10">
        <v>13.398999999999999</v>
      </c>
      <c r="D31" s="5"/>
      <c r="E31" s="12">
        <f t="shared" si="0"/>
        <v>3.3383408446002335E-3</v>
      </c>
      <c r="F31" s="14">
        <f t="shared" si="1"/>
        <v>2.595180077306471</v>
      </c>
    </row>
    <row r="32" spans="2:6" x14ac:dyDescent="0.3">
      <c r="B32" s="5">
        <v>300.18</v>
      </c>
      <c r="C32" s="10">
        <v>13.983000000000001</v>
      </c>
      <c r="D32" s="5"/>
      <c r="E32" s="12">
        <f t="shared" si="0"/>
        <v>3.3313345326137652E-3</v>
      </c>
      <c r="F32" s="14">
        <f t="shared" si="1"/>
        <v>2.6378423060587135</v>
      </c>
    </row>
    <row r="33" spans="2:32" x14ac:dyDescent="0.3">
      <c r="B33" s="5">
        <v>301.19</v>
      </c>
      <c r="C33" s="10">
        <v>14.592000000000001</v>
      </c>
      <c r="D33" s="5"/>
      <c r="E33" s="12">
        <f t="shared" si="0"/>
        <v>3.3201633520369201E-3</v>
      </c>
      <c r="F33" s="14">
        <f t="shared" si="1"/>
        <v>2.6804734333319757</v>
      </c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9"/>
    </row>
    <row r="34" spans="2:32" ht="15.6" x14ac:dyDescent="0.3">
      <c r="B34" s="5">
        <v>302.18</v>
      </c>
      <c r="C34" s="10">
        <v>15.250999999999999</v>
      </c>
      <c r="D34" s="5"/>
      <c r="E34" s="12">
        <f t="shared" si="0"/>
        <v>3.3092858561122509E-3</v>
      </c>
      <c r="F34" s="14">
        <f t="shared" si="1"/>
        <v>2.7246450746740467</v>
      </c>
      <c r="G34" s="20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2" t="s">
        <v>20</v>
      </c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3"/>
    </row>
    <row r="35" spans="2:32" x14ac:dyDescent="0.3">
      <c r="B35" s="5">
        <v>303.19</v>
      </c>
      <c r="C35" s="10">
        <v>15.949</v>
      </c>
      <c r="D35" s="5"/>
      <c r="E35" s="12">
        <f t="shared" si="0"/>
        <v>3.2982618160229561E-3</v>
      </c>
      <c r="F35" s="14">
        <f t="shared" si="1"/>
        <v>2.769396131340617</v>
      </c>
      <c r="G35" s="20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 t="s">
        <v>46</v>
      </c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3"/>
    </row>
    <row r="36" spans="2:32" x14ac:dyDescent="0.3">
      <c r="B36" s="5">
        <v>304.23</v>
      </c>
      <c r="C36" s="10">
        <v>16.651</v>
      </c>
      <c r="D36" s="5"/>
      <c r="E36" s="12">
        <f t="shared" si="0"/>
        <v>3.2869868191828548E-3</v>
      </c>
      <c r="F36" s="14">
        <f t="shared" si="1"/>
        <v>2.8124702746829797</v>
      </c>
      <c r="G36" s="20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 t="s">
        <v>35</v>
      </c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3"/>
    </row>
    <row r="37" spans="2:32" x14ac:dyDescent="0.3">
      <c r="B37" s="5">
        <v>308.22000000000003</v>
      </c>
      <c r="C37" s="10">
        <v>19.846</v>
      </c>
      <c r="D37" s="5"/>
      <c r="E37" s="12">
        <f t="shared" si="0"/>
        <v>3.244435792615664E-3</v>
      </c>
      <c r="F37" s="14">
        <f t="shared" si="1"/>
        <v>2.9880024754920496</v>
      </c>
      <c r="G37" s="20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3"/>
    </row>
    <row r="38" spans="2:32" ht="15.6" x14ac:dyDescent="0.3">
      <c r="B38" s="5">
        <v>308.64999999999998</v>
      </c>
      <c r="C38" s="10">
        <v>20.212</v>
      </c>
      <c r="D38" s="5"/>
      <c r="E38" s="12">
        <f t="shared" si="0"/>
        <v>3.2399157621901833E-3</v>
      </c>
      <c r="F38" s="14">
        <f t="shared" si="1"/>
        <v>3.0062764874296621</v>
      </c>
      <c r="G38" s="20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2" t="s">
        <v>15</v>
      </c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3"/>
    </row>
    <row r="39" spans="2:32" x14ac:dyDescent="0.3">
      <c r="B39" s="5">
        <v>313.14999999999998</v>
      </c>
      <c r="C39" s="10">
        <v>24.395</v>
      </c>
      <c r="D39" s="5"/>
      <c r="E39" s="12">
        <f t="shared" ref="E39:E68" si="2">1/B39</f>
        <v>3.1933578157432542E-3</v>
      </c>
      <c r="F39" s="14">
        <f t="shared" si="1"/>
        <v>3.1943781932678004</v>
      </c>
      <c r="G39" s="20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3"/>
    </row>
    <row r="40" spans="2:32" x14ac:dyDescent="0.3">
      <c r="B40" s="5">
        <v>313.14999999999998</v>
      </c>
      <c r="C40" s="10">
        <v>24.408000000000001</v>
      </c>
      <c r="D40" s="5"/>
      <c r="E40" s="12">
        <f t="shared" si="2"/>
        <v>3.1933578157432542E-3</v>
      </c>
      <c r="F40" s="14">
        <f t="shared" si="1"/>
        <v>3.1949109474143684</v>
      </c>
      <c r="G40" s="20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 t="s">
        <v>11</v>
      </c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3"/>
    </row>
    <row r="41" spans="2:32" x14ac:dyDescent="0.3">
      <c r="B41" s="5">
        <v>313.22000000000003</v>
      </c>
      <c r="C41" s="10">
        <v>24.41</v>
      </c>
      <c r="D41" s="5"/>
      <c r="E41" s="12">
        <f t="shared" si="2"/>
        <v>3.1926441478832765E-3</v>
      </c>
      <c r="F41" s="14">
        <f t="shared" si="1"/>
        <v>3.1949928844048685</v>
      </c>
      <c r="G41" s="20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3"/>
    </row>
    <row r="42" spans="2:32" x14ac:dyDescent="0.3">
      <c r="B42" s="5">
        <v>315.3</v>
      </c>
      <c r="C42" s="10">
        <v>26.550999999999998</v>
      </c>
      <c r="D42" s="5"/>
      <c r="E42" s="12">
        <f t="shared" si="2"/>
        <v>3.171582619727244E-3</v>
      </c>
      <c r="F42" s="14">
        <f t="shared" si="1"/>
        <v>3.2790674117620751</v>
      </c>
      <c r="G42" s="20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15" t="s">
        <v>1</v>
      </c>
      <c r="V42" s="53">
        <f t="array" ref="V42:W44">LINEST(F26:F46,E26:E46,1,1)</f>
        <v>-4051.0604063422315</v>
      </c>
      <c r="W42" s="55">
        <v>16.130088587328409</v>
      </c>
      <c r="X42" s="49" t="s">
        <v>3</v>
      </c>
      <c r="Y42" s="21"/>
      <c r="Z42" s="21"/>
      <c r="AA42" s="21"/>
      <c r="AB42" s="21"/>
      <c r="AC42" s="21"/>
      <c r="AD42" s="21"/>
      <c r="AE42" s="21"/>
      <c r="AF42" s="23"/>
    </row>
    <row r="43" spans="2:32" x14ac:dyDescent="0.3">
      <c r="B43" s="5">
        <v>315.64999999999998</v>
      </c>
      <c r="C43" s="10">
        <v>26.971</v>
      </c>
      <c r="D43" s="5"/>
      <c r="E43" s="12">
        <f t="shared" si="2"/>
        <v>3.1680658957706324E-3</v>
      </c>
      <c r="F43" s="14">
        <f t="shared" si="1"/>
        <v>3.2947622146993338</v>
      </c>
      <c r="G43" s="20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16" t="s">
        <v>2</v>
      </c>
      <c r="V43" s="54">
        <v>11.633258351007482</v>
      </c>
      <c r="W43" s="56">
        <v>3.7928585339592071E-2</v>
      </c>
      <c r="X43" s="50" t="s">
        <v>4</v>
      </c>
      <c r="Y43" s="21"/>
      <c r="Z43" s="21"/>
      <c r="AA43" s="21"/>
      <c r="AB43" s="21"/>
      <c r="AC43" s="21"/>
      <c r="AD43" s="21"/>
      <c r="AE43" s="21"/>
      <c r="AF43" s="23"/>
    </row>
    <row r="44" spans="2:32" x14ac:dyDescent="0.3">
      <c r="B44" s="5">
        <v>318.5</v>
      </c>
      <c r="C44" s="10">
        <v>30.149000000000001</v>
      </c>
      <c r="D44" s="5"/>
      <c r="E44" s="12">
        <f t="shared" si="2"/>
        <v>3.1397174254317113E-3</v>
      </c>
      <c r="F44" s="14">
        <f t="shared" si="1"/>
        <v>3.4061517551272869</v>
      </c>
      <c r="G44" s="20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4" t="s">
        <v>12</v>
      </c>
      <c r="V44" s="25">
        <v>0.99984334261674546</v>
      </c>
      <c r="W44" s="25">
        <v>4.6224522064758442E-3</v>
      </c>
      <c r="X44" s="26" t="s">
        <v>18</v>
      </c>
      <c r="Y44" s="21"/>
      <c r="Z44" s="21"/>
      <c r="AA44" s="21"/>
      <c r="AB44" s="21"/>
      <c r="AC44" s="21"/>
      <c r="AD44" s="21"/>
      <c r="AE44" s="21"/>
      <c r="AF44" s="23"/>
    </row>
    <row r="45" spans="2:32" x14ac:dyDescent="0.3">
      <c r="B45" s="5">
        <v>320.85000000000002</v>
      </c>
      <c r="C45" s="10">
        <v>33.691000000000003</v>
      </c>
      <c r="D45" s="5"/>
      <c r="E45" s="12">
        <f t="shared" si="2"/>
        <v>3.1167212092878291E-3</v>
      </c>
      <c r="F45" s="14">
        <f t="shared" si="1"/>
        <v>3.5172307393762856</v>
      </c>
      <c r="G45" s="20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3"/>
    </row>
    <row r="46" spans="2:32" ht="15.6" x14ac:dyDescent="0.3">
      <c r="B46" s="5">
        <v>321.86</v>
      </c>
      <c r="C46" s="10">
        <v>34.372999999999998</v>
      </c>
      <c r="D46" s="5"/>
      <c r="E46" s="12">
        <f t="shared" si="2"/>
        <v>3.1069409059839678E-3</v>
      </c>
      <c r="F46" s="14">
        <f t="shared" si="1"/>
        <v>3.5372713724759257</v>
      </c>
      <c r="G46" s="20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2" t="s">
        <v>47</v>
      </c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3"/>
    </row>
    <row r="47" spans="2:32" x14ac:dyDescent="0.3">
      <c r="B47" s="1">
        <v>324.52999999999997</v>
      </c>
      <c r="C47" s="9">
        <v>38.057000000000002</v>
      </c>
      <c r="E47" s="11">
        <f t="shared" si="2"/>
        <v>3.081379225341263E-3</v>
      </c>
      <c r="F47" s="13">
        <f t="shared" si="1"/>
        <v>3.6390850358501217</v>
      </c>
      <c r="G47" s="20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3"/>
    </row>
    <row r="48" spans="2:32" x14ac:dyDescent="0.3">
      <c r="B48" s="1">
        <v>326.05</v>
      </c>
      <c r="C48" s="9">
        <v>40.262999999999998</v>
      </c>
      <c r="E48" s="11">
        <f t="shared" si="2"/>
        <v>3.0670142616163166E-3</v>
      </c>
      <c r="F48" s="13">
        <f t="shared" si="1"/>
        <v>3.6954329330837785</v>
      </c>
      <c r="G48" s="20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51" t="s">
        <v>13</v>
      </c>
      <c r="V48" s="31">
        <f>(B46+B26)/2</f>
        <v>308.65999999999997</v>
      </c>
      <c r="W48" s="21" t="s">
        <v>16</v>
      </c>
      <c r="X48" s="21"/>
      <c r="Y48" s="21"/>
      <c r="Z48" s="21"/>
      <c r="AA48" s="21"/>
      <c r="AB48" s="21"/>
      <c r="AC48" s="21"/>
      <c r="AD48" s="21"/>
      <c r="AE48" s="21"/>
      <c r="AF48" s="23"/>
    </row>
    <row r="49" spans="2:32" x14ac:dyDescent="0.3">
      <c r="B49" s="1">
        <v>327.87</v>
      </c>
      <c r="C49" s="9">
        <v>43.097000000000001</v>
      </c>
      <c r="E49" s="11">
        <f t="shared" si="2"/>
        <v>3.0499893250373624E-3</v>
      </c>
      <c r="F49" s="13">
        <f t="shared" si="1"/>
        <v>3.7634533891186766</v>
      </c>
      <c r="G49" s="20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4" t="s">
        <v>14</v>
      </c>
      <c r="V49" s="27">
        <f>EXP(V42*1/V48+W42)</f>
        <v>20.194682990416918</v>
      </c>
      <c r="W49" s="21" t="s">
        <v>17</v>
      </c>
      <c r="X49" s="21"/>
      <c r="Y49" s="21"/>
      <c r="Z49" s="21"/>
      <c r="AA49" s="21"/>
      <c r="AB49" s="21"/>
      <c r="AC49" s="21"/>
      <c r="AD49" s="21"/>
      <c r="AE49" s="21"/>
      <c r="AF49" s="23"/>
    </row>
    <row r="50" spans="2:32" x14ac:dyDescent="0.3">
      <c r="B50" s="1">
        <v>331.06</v>
      </c>
      <c r="C50" s="9">
        <v>48.423000000000002</v>
      </c>
      <c r="E50" s="11">
        <f t="shared" si="2"/>
        <v>3.0206004953784813E-3</v>
      </c>
      <c r="F50" s="13">
        <f t="shared" si="1"/>
        <v>3.8799749074592524</v>
      </c>
      <c r="G50" s="20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3"/>
    </row>
    <row r="51" spans="2:32" x14ac:dyDescent="0.3">
      <c r="B51" s="1">
        <v>331.08</v>
      </c>
      <c r="C51" s="9">
        <v>48.433</v>
      </c>
      <c r="E51" s="11">
        <f t="shared" si="2"/>
        <v>3.0204180258547784E-3</v>
      </c>
      <c r="F51" s="13">
        <f t="shared" si="1"/>
        <v>3.8801813995719874</v>
      </c>
      <c r="G51" s="20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2" t="s">
        <v>25</v>
      </c>
      <c r="W51" s="42" t="s">
        <v>26</v>
      </c>
      <c r="X51" s="21"/>
      <c r="Y51" s="21"/>
      <c r="Z51" s="21"/>
      <c r="AA51" s="21"/>
      <c r="AB51" s="21"/>
      <c r="AC51" s="21"/>
      <c r="AD51" s="21"/>
      <c r="AE51" s="21"/>
      <c r="AF51" s="23"/>
    </row>
    <row r="52" spans="2:32" ht="16.2" x14ac:dyDescent="0.3">
      <c r="B52" s="1">
        <v>333.45</v>
      </c>
      <c r="C52" s="9">
        <v>52.929000000000002</v>
      </c>
      <c r="E52" s="11">
        <f t="shared" si="2"/>
        <v>2.99895036737142E-3</v>
      </c>
      <c r="F52" s="13">
        <f t="shared" si="1"/>
        <v>3.9689513928140383</v>
      </c>
      <c r="G52" s="20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57" t="s">
        <v>21</v>
      </c>
      <c r="V52" s="48">
        <f>-V42*AB52/1000</f>
        <v>33.682428318841104</v>
      </c>
      <c r="W52" s="48">
        <f>V43*AB52/1000</f>
        <v>9.6724400828217885E-2</v>
      </c>
      <c r="X52" s="18" t="s">
        <v>24</v>
      </c>
      <c r="Y52" s="21"/>
      <c r="Z52" s="21"/>
      <c r="AA52" s="29" t="s">
        <v>28</v>
      </c>
      <c r="AB52" s="30">
        <v>8.3144720000000003</v>
      </c>
      <c r="AC52" s="31" t="s">
        <v>27</v>
      </c>
      <c r="AD52" s="21"/>
      <c r="AE52" s="21"/>
      <c r="AF52" s="23"/>
    </row>
    <row r="53" spans="2:32" ht="16.2" x14ac:dyDescent="0.3">
      <c r="B53" s="1">
        <v>333.95</v>
      </c>
      <c r="C53" s="9">
        <v>53.356000000000002</v>
      </c>
      <c r="E53" s="11">
        <f t="shared" si="2"/>
        <v>2.9944602485402006E-3</v>
      </c>
      <c r="F53" s="13">
        <f t="shared" si="1"/>
        <v>3.9769864362787977</v>
      </c>
      <c r="G53" s="20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6" t="s">
        <v>22</v>
      </c>
      <c r="V53" s="32">
        <f>V52*1000/V48</f>
        <v>109.12469487086474</v>
      </c>
      <c r="W53" s="32">
        <f>((1/V48)^2*(W52*1000)^2)^0.5</f>
        <v>0.31336875794796176</v>
      </c>
      <c r="X53" s="21" t="s">
        <v>27</v>
      </c>
      <c r="Y53" s="21" t="s">
        <v>29</v>
      </c>
      <c r="Z53" s="21"/>
      <c r="AA53" s="21"/>
      <c r="AB53" s="21"/>
      <c r="AC53" s="21"/>
      <c r="AD53" s="21"/>
      <c r="AE53" s="21"/>
      <c r="AF53" s="23"/>
    </row>
    <row r="54" spans="2:32" ht="16.2" x14ac:dyDescent="0.3">
      <c r="B54" s="1">
        <v>334.73</v>
      </c>
      <c r="C54" s="9">
        <v>55.15</v>
      </c>
      <c r="E54" s="11">
        <f t="shared" si="2"/>
        <v>2.9874824485406149E-3</v>
      </c>
      <c r="F54" s="13">
        <f t="shared" si="1"/>
        <v>4.0100567456995115</v>
      </c>
      <c r="G54" s="20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3" t="s">
        <v>23</v>
      </c>
      <c r="V54" s="52">
        <f>V52-V48*V53/1000</f>
        <v>0</v>
      </c>
      <c r="W54" s="33"/>
      <c r="X54" s="28" t="s">
        <v>24</v>
      </c>
      <c r="Y54" s="21"/>
      <c r="Z54" s="21"/>
      <c r="AA54" s="21"/>
      <c r="AB54" s="21"/>
      <c r="AC54" s="21"/>
      <c r="AD54" s="21"/>
      <c r="AE54" s="21"/>
      <c r="AF54" s="23"/>
    </row>
    <row r="55" spans="2:32" x14ac:dyDescent="0.3">
      <c r="B55" s="1">
        <v>338.36</v>
      </c>
      <c r="C55" s="9">
        <v>62.534999999999997</v>
      </c>
      <c r="E55" s="11">
        <f t="shared" si="2"/>
        <v>2.9554320841707056E-3</v>
      </c>
      <c r="F55" s="13">
        <f t="shared" si="1"/>
        <v>4.1357264000008698</v>
      </c>
      <c r="G55" s="20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 t="s">
        <v>19</v>
      </c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3"/>
    </row>
    <row r="56" spans="2:32" x14ac:dyDescent="0.3">
      <c r="B56" s="1">
        <v>340.45</v>
      </c>
      <c r="C56" s="9">
        <v>66.581000000000003</v>
      </c>
      <c r="E56" s="11">
        <f t="shared" si="2"/>
        <v>2.9372888823615802E-3</v>
      </c>
      <c r="F56" s="13">
        <f t="shared" si="1"/>
        <v>4.1984192515594696</v>
      </c>
      <c r="G56" s="20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3"/>
    </row>
    <row r="57" spans="2:32" ht="17.399999999999999" x14ac:dyDescent="0.3">
      <c r="B57" s="1">
        <v>341.97</v>
      </c>
      <c r="C57" s="9">
        <v>70.605000000000004</v>
      </c>
      <c r="E57" s="11">
        <f t="shared" si="2"/>
        <v>2.9242331198643156E-3</v>
      </c>
      <c r="F57" s="13">
        <f t="shared" si="1"/>
        <v>4.2571009635212151</v>
      </c>
      <c r="G57" s="20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2" t="s">
        <v>48</v>
      </c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3"/>
    </row>
    <row r="58" spans="2:32" x14ac:dyDescent="0.3">
      <c r="B58" s="1">
        <v>343.45</v>
      </c>
      <c r="C58" s="9">
        <v>74.126999999999995</v>
      </c>
      <c r="E58" s="11">
        <f t="shared" si="2"/>
        <v>2.9116319697190278E-3</v>
      </c>
      <c r="F58" s="13">
        <f t="shared" si="1"/>
        <v>4.3057798384041499</v>
      </c>
      <c r="G58" s="20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3"/>
    </row>
    <row r="59" spans="2:32" ht="16.2" x14ac:dyDescent="0.3">
      <c r="B59" s="1">
        <v>345.57</v>
      </c>
      <c r="C59" s="9">
        <v>79.509</v>
      </c>
      <c r="E59" s="11">
        <f t="shared" si="2"/>
        <v>2.8937697138061752E-3</v>
      </c>
      <c r="F59" s="13">
        <f t="shared" si="1"/>
        <v>4.3758702227999651</v>
      </c>
      <c r="G59" s="20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2" t="s">
        <v>25</v>
      </c>
      <c r="W59" s="42" t="s">
        <v>44</v>
      </c>
      <c r="X59" s="21"/>
      <c r="Y59" s="21"/>
      <c r="Z59" s="21"/>
      <c r="AA59" s="21"/>
      <c r="AB59" s="21" t="s">
        <v>36</v>
      </c>
      <c r="AC59" s="21"/>
      <c r="AD59" s="21" t="s">
        <v>40</v>
      </c>
      <c r="AE59" s="21"/>
      <c r="AF59" s="23"/>
    </row>
    <row r="60" spans="2:32" ht="16.8" x14ac:dyDescent="0.35">
      <c r="B60" s="1">
        <v>346.05</v>
      </c>
      <c r="C60" s="9">
        <v>80.233000000000004</v>
      </c>
      <c r="E60" s="11">
        <f t="shared" si="2"/>
        <v>2.8897558156335788E-3</v>
      </c>
      <c r="F60" s="13">
        <f t="shared" si="1"/>
        <v>4.3849349015630548</v>
      </c>
      <c r="G60" s="20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58" t="s">
        <v>32</v>
      </c>
      <c r="V60" s="47">
        <f>V52-AD61/1000*(V48-298.15)</f>
        <v>34.249968318841105</v>
      </c>
      <c r="W60" s="47">
        <f>W52</f>
        <v>9.6724400828217885E-2</v>
      </c>
      <c r="X60" s="46" t="s">
        <v>30</v>
      </c>
      <c r="Y60" s="41" t="s">
        <v>41</v>
      </c>
      <c r="Z60" s="21"/>
      <c r="AA60" s="21"/>
      <c r="AB60" s="33" t="s">
        <v>37</v>
      </c>
      <c r="AC60" s="33" t="s">
        <v>38</v>
      </c>
      <c r="AD60" s="33" t="s">
        <v>39</v>
      </c>
      <c r="AE60" s="21"/>
      <c r="AF60" s="23"/>
    </row>
    <row r="61" spans="2:32" ht="16.2" x14ac:dyDescent="0.3">
      <c r="B61" s="1">
        <v>349</v>
      </c>
      <c r="C61" s="9">
        <v>88.716999999999999</v>
      </c>
      <c r="E61" s="11">
        <f t="shared" si="2"/>
        <v>2.8653295128939827E-3</v>
      </c>
      <c r="F61" s="13">
        <f t="shared" si="1"/>
        <v>4.4854515282233276</v>
      </c>
      <c r="G61" s="20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43" t="s">
        <v>33</v>
      </c>
      <c r="V61" s="35">
        <f>V53-AD61*LN(V48/298.15)+AB52*LN(V49*1000/100000)</f>
        <v>97.694367473021643</v>
      </c>
      <c r="W61" s="35">
        <f>W53</f>
        <v>0.31336875794796176</v>
      </c>
      <c r="X61" s="34" t="s">
        <v>31</v>
      </c>
      <c r="Y61" s="41" t="s">
        <v>42</v>
      </c>
      <c r="Z61" s="21"/>
      <c r="AA61" s="21"/>
      <c r="AB61" s="36">
        <v>136</v>
      </c>
      <c r="AC61" s="36">
        <v>82</v>
      </c>
      <c r="AD61" s="36">
        <f>AC61-AB61</f>
        <v>-54</v>
      </c>
      <c r="AE61" s="21"/>
      <c r="AF61" s="23"/>
    </row>
    <row r="62" spans="2:32" ht="16.2" x14ac:dyDescent="0.3">
      <c r="B62" s="1">
        <v>349.1</v>
      </c>
      <c r="C62" s="9">
        <v>89.03</v>
      </c>
      <c r="E62" s="11">
        <f t="shared" si="2"/>
        <v>2.8645087367516471E-3</v>
      </c>
      <c r="F62" s="13">
        <f t="shared" si="1"/>
        <v>4.4889733915855796</v>
      </c>
      <c r="G62" s="20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8" t="s">
        <v>34</v>
      </c>
      <c r="V62" s="45">
        <f>V60-298.15*V61/1000</f>
        <v>5.1223926567597076</v>
      </c>
      <c r="W62" s="45">
        <f>(W60^2+298.15^2*(W61/1000)^2)^0.5</f>
        <v>0.1344802658017977</v>
      </c>
      <c r="X62" s="37" t="s">
        <v>30</v>
      </c>
      <c r="Y62" s="21"/>
      <c r="Z62" s="21"/>
      <c r="AA62" s="21"/>
      <c r="AB62" s="21" t="s">
        <v>43</v>
      </c>
      <c r="AC62" s="21"/>
      <c r="AD62" s="21"/>
      <c r="AE62" s="21"/>
      <c r="AF62" s="23"/>
    </row>
    <row r="63" spans="2:32" x14ac:dyDescent="0.3">
      <c r="B63" s="1">
        <v>350.75</v>
      </c>
      <c r="C63" s="9">
        <v>93.445999999999998</v>
      </c>
      <c r="E63" s="11">
        <f t="shared" si="2"/>
        <v>2.851033499643621E-3</v>
      </c>
      <c r="F63" s="13">
        <f t="shared" si="1"/>
        <v>4.5373837293471606</v>
      </c>
      <c r="G63" s="20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3"/>
    </row>
    <row r="64" spans="2:32" x14ac:dyDescent="0.3">
      <c r="B64" s="1">
        <v>352.9</v>
      </c>
      <c r="C64" s="9">
        <v>100.265</v>
      </c>
      <c r="E64" s="11">
        <f t="shared" si="2"/>
        <v>2.8336639274582037E-3</v>
      </c>
      <c r="F64" s="13">
        <f t="shared" si="1"/>
        <v>4.6078166809289973</v>
      </c>
      <c r="G64" s="39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44" t="s">
        <v>45</v>
      </c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40"/>
    </row>
    <row r="65" spans="2:6" x14ac:dyDescent="0.3">
      <c r="B65" s="1">
        <v>353.05</v>
      </c>
      <c r="C65" s="9">
        <v>100.11199999999999</v>
      </c>
      <c r="E65" s="11">
        <f t="shared" si="2"/>
        <v>2.8324599915026199E-3</v>
      </c>
      <c r="F65" s="13">
        <f t="shared" si="1"/>
        <v>4.606289559256008</v>
      </c>
    </row>
    <row r="66" spans="2:6" x14ac:dyDescent="0.3">
      <c r="B66" s="1">
        <v>353.25</v>
      </c>
      <c r="C66" s="9">
        <v>101.33</v>
      </c>
      <c r="E66" s="11">
        <f t="shared" si="2"/>
        <v>2.8308563340410475E-3</v>
      </c>
      <c r="F66" s="13">
        <f t="shared" si="1"/>
        <v>4.6183825174602262</v>
      </c>
    </row>
    <row r="67" spans="2:6" x14ac:dyDescent="0.3">
      <c r="B67" s="1">
        <v>353.35</v>
      </c>
      <c r="C67" s="9">
        <v>101.325</v>
      </c>
      <c r="E67" s="11">
        <f t="shared" si="2"/>
        <v>2.8300551860761282E-3</v>
      </c>
      <c r="F67" s="13">
        <f t="shared" si="1"/>
        <v>4.6183331725143724</v>
      </c>
    </row>
    <row r="68" spans="2:6" x14ac:dyDescent="0.3">
      <c r="B68" s="1">
        <v>353.45</v>
      </c>
      <c r="C68" s="9">
        <v>101.858</v>
      </c>
      <c r="E68" s="11">
        <f t="shared" si="2"/>
        <v>2.8292544914415053E-3</v>
      </c>
      <c r="F68" s="13">
        <f t="shared" si="1"/>
        <v>4.6235796864708405</v>
      </c>
    </row>
    <row r="69" spans="2:6" x14ac:dyDescent="0.3">
      <c r="F69" s="1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Lima</dc:creator>
  <cp:lastModifiedBy>Carlos Lima</cp:lastModifiedBy>
  <dcterms:created xsi:type="dcterms:W3CDTF">2020-04-03T15:58:28Z</dcterms:created>
  <dcterms:modified xsi:type="dcterms:W3CDTF">2020-04-03T18:57:42Z</dcterms:modified>
</cp:coreProperties>
</file>